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975" windowWidth="11355" windowHeight="8445" activeTab="6"/>
  </bookViews>
  <sheets>
    <sheet name="งบกระทบยอด  (2)" sheetId="1" r:id="rId1"/>
    <sheet name="มาตรฐาน1" sheetId="2" r:id="rId2"/>
    <sheet name="ใบผ่านมาตรฐาน2 " sheetId="3" r:id="rId3"/>
    <sheet name="ใบผ่านมาตรฐาน3" sheetId="4" r:id="rId4"/>
    <sheet name="ใบผ่านทั่วไป" sheetId="5" r:id="rId5"/>
    <sheet name="งบทดลอง" sheetId="6" r:id="rId6"/>
    <sheet name="รายงานรับจ่ายเงินสด" sheetId="7" r:id="rId7"/>
    <sheet name="หมายเหตุ 1" sheetId="8" r:id="rId8"/>
    <sheet name="หมายเหตุ 2,3,4" sheetId="9" r:id="rId9"/>
    <sheet name="ประกันสัญญา" sheetId="10" r:id="rId10"/>
  </sheets>
  <definedNames>
    <definedName name="_xlnm.Print_Area" localSheetId="9">'ประกันสัญญา'!$A$1:$F$73</definedName>
    <definedName name="_xlnm.Print_Titles" localSheetId="9">'ประกันสัญญา'!$4:$4</definedName>
    <definedName name="_xlnm.Print_Titles" localSheetId="7">'หมายเหตุ 1'!$6:$7</definedName>
  </definedNames>
  <calcPr fullCalcOnLoad="1"/>
</workbook>
</file>

<file path=xl/sharedStrings.xml><?xml version="1.0" encoding="utf-8"?>
<sst xmlns="http://schemas.openxmlformats.org/spreadsheetml/2006/main" count="935" uniqueCount="593">
  <si>
    <t>รายการ</t>
  </si>
  <si>
    <t>ยอดยกมา</t>
  </si>
  <si>
    <t>รับ</t>
  </si>
  <si>
    <t>จ่าย</t>
  </si>
  <si>
    <t>คงเหลือ</t>
  </si>
  <si>
    <t>รวม</t>
  </si>
  <si>
    <t>ภาษีหัก ณ ที่จ่าย</t>
  </si>
  <si>
    <t>เงินทุนโครงการเศรษฐกิจชุมชน</t>
  </si>
  <si>
    <t>งบทดลอง</t>
  </si>
  <si>
    <t xml:space="preserve">รหัสบัญชี </t>
  </si>
  <si>
    <t>เดบิต</t>
  </si>
  <si>
    <t>เครดิต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</si>
  <si>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</si>
  <si>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</si>
  <si>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</si>
  <si>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</si>
  <si>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</si>
  <si>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</si>
  <si>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เงินรายรับ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</si>
  <si>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</si>
  <si>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</si>
  <si>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</si>
  <si>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</si>
  <si>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</si>
  <si>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-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</si>
  <si>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</si>
  <si>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</si>
  <si>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</si>
  <si>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</si>
  <si>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</si>
  <si>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</si>
  <si>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หน้า 2</t>
  </si>
  <si>
    <t>รายจ่าย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</si>
  <si>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</si>
  <si>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</si>
  <si>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</si>
  <si>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</si>
  <si>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รายรับ                       รายจ่าย</t>
  </si>
  <si>
    <t>(ต่ำกว่า)</t>
  </si>
  <si>
    <t>ยอดยกไป</t>
  </si>
  <si>
    <t>ครุภัณฑ์</t>
  </si>
  <si>
    <t>เงินสด</t>
  </si>
  <si>
    <t xml:space="preserve">                         </t>
  </si>
  <si>
    <t>คำอธิบาย  เพื่อบันทึก</t>
  </si>
  <si>
    <t>รายการบันทึกบัญชีเงินฝากธนาคารประเภทออมทรัพย์ไปเข้าบัญชีเงินฝากธนาคารประเภทกระแสรายวัน</t>
  </si>
  <si>
    <t>งบกระทบยอดเงินฝากธนาคาร</t>
  </si>
  <si>
    <t>วันที่</t>
  </si>
  <si>
    <t>เลขที่เช็ค</t>
  </si>
  <si>
    <t>จำนวนเงิน</t>
  </si>
  <si>
    <t>รายละเอียด</t>
  </si>
  <si>
    <t>ผู้จัดทำ</t>
  </si>
  <si>
    <t xml:space="preserve">   ผู้ตรวจสอบ</t>
  </si>
  <si>
    <t>บวก: เงินฝากระหว่างทาง</t>
  </si>
  <si>
    <t>บวก:(หัก) รายการกระทบยอดอื่นๆ</t>
  </si>
  <si>
    <t>ลูกหนี้-ยืมเงินงบประมาณ</t>
  </si>
  <si>
    <t>เงินอุดหนุนทั่วไป</t>
  </si>
  <si>
    <r>
      <t xml:space="preserve">   </t>
    </r>
    <r>
      <rPr>
        <u val="single"/>
        <sz val="16"/>
        <rFont val="TH SarabunPSK"/>
        <family val="2"/>
      </rPr>
      <t>วันที่ลงบัญชี</t>
    </r>
    <r>
      <rPr>
        <sz val="16"/>
        <rFont val="TH SarabunPSK"/>
        <family val="2"/>
      </rPr>
      <t xml:space="preserve">                 </t>
    </r>
    <r>
      <rPr>
        <u val="single"/>
        <sz val="16"/>
        <rFont val="TH SarabunPSK"/>
        <family val="2"/>
      </rPr>
      <t>วันที่ฝากธนาคาร</t>
    </r>
    <r>
      <rPr>
        <sz val="16"/>
        <rFont val="TH SarabunPSK"/>
        <family val="2"/>
      </rPr>
      <t xml:space="preserve">             </t>
    </r>
    <r>
      <rPr>
        <u val="single"/>
        <sz val="16"/>
        <rFont val="TH SarabunPSK"/>
        <family val="2"/>
      </rPr>
      <t xml:space="preserve">จำนวนเงิน  </t>
    </r>
    <r>
      <rPr>
        <sz val="16"/>
        <rFont val="TH SarabunPSK"/>
        <family val="2"/>
      </rPr>
      <t xml:space="preserve">          </t>
    </r>
  </si>
  <si>
    <t>เงินเดือน (ฝ่ายประจำ)</t>
  </si>
  <si>
    <t>เงินเดือน (ฝ่ายการเมือง)</t>
  </si>
  <si>
    <t>510000</t>
  </si>
  <si>
    <t>521000</t>
  </si>
  <si>
    <t>เงินเดือนฝ่ายการเมือง</t>
  </si>
  <si>
    <t>เงินเดือนฝ่ายประจำ</t>
  </si>
  <si>
    <t>522000</t>
  </si>
  <si>
    <t>531000</t>
  </si>
  <si>
    <t>532000</t>
  </si>
  <si>
    <t>534000</t>
  </si>
  <si>
    <t>533000</t>
  </si>
  <si>
    <t>560000</t>
  </si>
  <si>
    <t>110605</t>
  </si>
  <si>
    <t>เงินเดือน(ฝ่ายการเมือง)</t>
  </si>
  <si>
    <t>เงินเดือน(ฝ่ายประจำ)</t>
  </si>
  <si>
    <t>110203</t>
  </si>
  <si>
    <t>541000</t>
  </si>
  <si>
    <t>400000</t>
  </si>
  <si>
    <t>542000</t>
  </si>
  <si>
    <t>110201</t>
  </si>
  <si>
    <t>รหัส</t>
  </si>
  <si>
    <t>บัญชี</t>
  </si>
  <si>
    <t>+</t>
  </si>
  <si>
    <t xml:space="preserve">                            รวม</t>
  </si>
  <si>
    <t>ยอดรวมทั้งสิ้น</t>
  </si>
  <si>
    <t>ยอดรวมตั้งแต่</t>
  </si>
  <si>
    <t>ต้นปี</t>
  </si>
  <si>
    <t>320000</t>
  </si>
  <si>
    <t>ลูกหนี้-ภาษีบำรุงท้องที่</t>
  </si>
  <si>
    <t xml:space="preserve">ยอดคงเหลือตามรายงานธนาคาร    ณ    วันที่ </t>
  </si>
  <si>
    <t>ยอดคงเหลือตามบัญชี      ณ   วันที่</t>
  </si>
  <si>
    <t xml:space="preserve">                                                   </t>
  </si>
  <si>
    <t>411003</t>
  </si>
  <si>
    <t>111100</t>
  </si>
  <si>
    <t>113302</t>
  </si>
  <si>
    <t>215000</t>
  </si>
  <si>
    <t>เงินอุดหนุนระบุวัตุประสงค์/เฉพาะกิจ(บาท)</t>
  </si>
  <si>
    <t>(บาท)</t>
  </si>
  <si>
    <t>211000</t>
  </si>
  <si>
    <t>รับจริง</t>
  </si>
  <si>
    <t>(ลงชื่อ).............................................. วันที่...........................</t>
  </si>
  <si>
    <t>หมายเหตุ 1</t>
  </si>
  <si>
    <t>องค์การบริหารส่วนตำบลสะตอน</t>
  </si>
  <si>
    <t xml:space="preserve">                                              องค์การบริหารส่วนตำบลสะตอน</t>
  </si>
  <si>
    <t>เดบิต  เงินสด</t>
  </si>
  <si>
    <t xml:space="preserve">         เงินฝาก-ออมทรัพย์ กรุงไทย-252-1-01661-6</t>
  </si>
  <si>
    <t xml:space="preserve">         เงินฝาก-ออมทรัพย์ กรุงไทย-252-1-08467-0</t>
  </si>
  <si>
    <t xml:space="preserve">         เงินฝาก-ออมทรัพย์ กรุงไทย-204-1-46451-8</t>
  </si>
  <si>
    <t xml:space="preserve">         เงินฝาก-ออมทรัพย์ ออมสิน-03-2305-02-020784-2</t>
  </si>
  <si>
    <t xml:space="preserve">         เงินฝาก-ออมทรัพย์ ธกส.-442-2-68353-9</t>
  </si>
  <si>
    <t xml:space="preserve">         เงินฝาก-ออมทรัพย์ ธ.ก.ส.-442-2-33132-4</t>
  </si>
  <si>
    <t>111201</t>
  </si>
  <si>
    <t xml:space="preserve">                  เครดิต  เงินรายรับ</t>
  </si>
  <si>
    <t>190000</t>
  </si>
  <si>
    <t xml:space="preserve">                           เงินรับฝากค่าใช้จ่ายในการจัดเก็บภาษีบำรุงท้องที่ 5%</t>
  </si>
  <si>
    <t xml:space="preserve">                           เงินรับฝากส่วนลดในการจัดเก็บภาษีบำรุงท้องที่ 6%</t>
  </si>
  <si>
    <t xml:space="preserve">                           เงินรับฝากประกันสัญญา</t>
  </si>
  <si>
    <t>215004</t>
  </si>
  <si>
    <t>215005</t>
  </si>
  <si>
    <t>215008</t>
  </si>
  <si>
    <t xml:space="preserve">                           เงินรับฝากเงินทุนโครงการเศรษฐกิจชุมชน</t>
  </si>
  <si>
    <t>215016</t>
  </si>
  <si>
    <t>113200</t>
  </si>
  <si>
    <t xml:space="preserve">                           ลูกหนี้ภาษีบำรุงท้องที่</t>
  </si>
  <si>
    <t>(ลงชื่อ)................................................ผู้ตรวจสอบ</t>
  </si>
  <si>
    <t xml:space="preserve">                          องค์การบริหารส่วนตำบลสะตอน</t>
  </si>
  <si>
    <t xml:space="preserve">                                             ใบผ่านรายการบัญชีมาตรฐาน  </t>
  </si>
  <si>
    <t xml:space="preserve">                        ใบผ่านรายการบัญชีมาตรฐาน </t>
  </si>
  <si>
    <t>ค่าที่ดินสิ่งก่อสร้าง</t>
  </si>
  <si>
    <t>511000</t>
  </si>
  <si>
    <t>7511000</t>
  </si>
  <si>
    <t>รายจ่ายอื่น</t>
  </si>
  <si>
    <t>551000</t>
  </si>
  <si>
    <t>561000</t>
  </si>
  <si>
    <t>เงินรับฝากภาษีหัก ณ ที่จ่าย</t>
  </si>
  <si>
    <t>เงินรับฝากประกันสัญญา</t>
  </si>
  <si>
    <t>215001</t>
  </si>
  <si>
    <t xml:space="preserve">           เงินรับฝากภาษีหัก ณ ที่จ่าย</t>
  </si>
  <si>
    <t xml:space="preserve">(นางบุษยา  ลิขิต)                   </t>
  </si>
  <si>
    <t>190001</t>
  </si>
  <si>
    <t>เครดิต  ภาษีโรงเรือนและที่ดิน</t>
  </si>
  <si>
    <t xml:space="preserve">         ภาษีบำรุงท้องที่</t>
  </si>
  <si>
    <t xml:space="preserve">         ภาษีป้าย</t>
  </si>
  <si>
    <t xml:space="preserve">         ค่าธรรมเนียมเกี่ยวกับใบอนญาตการขายสุรา</t>
  </si>
  <si>
    <t xml:space="preserve">         ค่าธรรมเนียมเกี่ยวกับการควบคุมอาคาร</t>
  </si>
  <si>
    <t xml:space="preserve">         ค่าธรรมเนียมเก็บและขนมูลฝอย</t>
  </si>
  <si>
    <t xml:space="preserve">         ค่าธรรมเนียมเก็บขนอุจจาระหรือสิ่งปฏิกูล</t>
  </si>
  <si>
    <t xml:space="preserve">         ค่าปรับผู้กระทำผิดกฎหมายจราจรทางบก</t>
  </si>
  <si>
    <t xml:space="preserve">         ค่าธรรมเนียมจดทะเบียนพาณิชย์</t>
  </si>
  <si>
    <t xml:space="preserve">         ค่าปรับการผิดสัญญา</t>
  </si>
  <si>
    <t xml:space="preserve">         ค่าใบอนุญาตประกอบการค้าสำหรับกิจการที่เป็นอันตรายต่อสุขภาพ</t>
  </si>
  <si>
    <t xml:space="preserve">         ดอกเบี้ย</t>
  </si>
  <si>
    <t xml:space="preserve">         รายได้จากสาธารณูปโภคและการพาณิชย์</t>
  </si>
  <si>
    <t xml:space="preserve">         ค่าขายแบบแปลน</t>
  </si>
  <si>
    <t xml:space="preserve">         รายได้เบ็ดเตล็ดอื่นๆ</t>
  </si>
  <si>
    <t xml:space="preserve">         ภาษีและค่าธรรมเนียมรถยนต์และล้อเลื่อน</t>
  </si>
  <si>
    <t xml:space="preserve">         ภาษีมูลค่าเพิ่มตาม พ.ร.บ. กำหนดแผนฯ</t>
  </si>
  <si>
    <t xml:space="preserve">         ภาษีมูลค่าเพิ่มตาม พ.ร.บ. จัดสรรรายได้ฯ</t>
  </si>
  <si>
    <t xml:space="preserve">         ภาษีธุรกิจเฉพาะ</t>
  </si>
  <si>
    <t xml:space="preserve">         ภาษีสุรา</t>
  </si>
  <si>
    <t xml:space="preserve">         ภาษีสรรพสามิต</t>
  </si>
  <si>
    <t xml:space="preserve">         ภาษีการพนัน</t>
  </si>
  <si>
    <t xml:space="preserve">         ค่าภาคหลวงแร่</t>
  </si>
  <si>
    <t xml:space="preserve">         ค่าภาคหลวงปิโตรเลียม</t>
  </si>
  <si>
    <t xml:space="preserve">         เงินที่เก็บตามกฎหมายว่าด้วยอุทยานแห่งชาติ</t>
  </si>
  <si>
    <t xml:space="preserve">         ค่าธรรมเนียมจดทะเบียนสิทธิและนิติกรรมตามประมวลกฎหมายที่ดิน</t>
  </si>
  <si>
    <t>411001</t>
  </si>
  <si>
    <t>411002</t>
  </si>
  <si>
    <t>412103</t>
  </si>
  <si>
    <t>412106</t>
  </si>
  <si>
    <t>412107</t>
  </si>
  <si>
    <t>412108</t>
  </si>
  <si>
    <t>412128</t>
  </si>
  <si>
    <t>412202</t>
  </si>
  <si>
    <t>412210</t>
  </si>
  <si>
    <t>412303</t>
  </si>
  <si>
    <t>413003</t>
  </si>
  <si>
    <t>414006</t>
  </si>
  <si>
    <t>415004</t>
  </si>
  <si>
    <t>415999</t>
  </si>
  <si>
    <t>421001</t>
  </si>
  <si>
    <t>421002</t>
  </si>
  <si>
    <t>421004</t>
  </si>
  <si>
    <t>421005</t>
  </si>
  <si>
    <t>421006</t>
  </si>
  <si>
    <t>421007</t>
  </si>
  <si>
    <t>421008</t>
  </si>
  <si>
    <t>421012</t>
  </si>
  <si>
    <t>421013</t>
  </si>
  <si>
    <t>421014</t>
  </si>
  <si>
    <t>421015</t>
  </si>
  <si>
    <t>431002</t>
  </si>
  <si>
    <t xml:space="preserve">            เงินอุดหนุนทั่วไป สำหรับดำเนินการตามอำนาจหน้าที่และภารกิจถ่ายโอนเลือกทำ</t>
  </si>
  <si>
    <t xml:space="preserve"> เดบิต    เงินฝาก-กระแสรายวัน-00260-5</t>
  </si>
  <si>
    <t xml:space="preserve">            เครดิต    เงินฝาก-ออมทรัพย์/เผื่อเรียก-252-1-01661-6</t>
  </si>
  <si>
    <t xml:space="preserve">                                                     ใบผ่านรายการบัญชีทั่วไป</t>
  </si>
  <si>
    <t>เห็นควรให้ปรับปรุงรายการข้างต้น</t>
  </si>
  <si>
    <t>(ลงชื่อ)......................................................ผู้อนุมัติ</t>
  </si>
  <si>
    <t>(ลงชื่อ)...................................................ผู้จัดทำ</t>
  </si>
  <si>
    <t>(ลงชื่อ)........................................................ผู้จัดทำ</t>
  </si>
  <si>
    <t>(ลงชื่อ).................................................ผู้ตรวจสอบ</t>
  </si>
  <si>
    <t>(ลงชื่อ)............................................................ผู้จัดทำ</t>
  </si>
  <si>
    <t>(ลงชื่อ).........................................................ผู้ตรวจสอบ</t>
  </si>
  <si>
    <t>องค์การบริหารส่วนตำบลสะตอน  อำเภอสอยดาว จังหวัดจันทบุรี</t>
  </si>
  <si>
    <t>เงินฝาก-ออมทรัพย์/เผื่อเรียก กรุงไทย 204-1-46451-8</t>
  </si>
  <si>
    <t>เงินฝาก-ออมทรัพย์/เผื่อเรียก กรุงไทย 252-1-01661-6</t>
  </si>
  <si>
    <t>เงินฝาก-ออมทรัพย์/เผื่อเรียก กรุงไทย 252-1-08467-0</t>
  </si>
  <si>
    <t>เงินฝาก-ออมทรัพย์/เผื่อเรียก ออมสิน 2305-02-020784-2</t>
  </si>
  <si>
    <t>เงินฝาก-ออมทรัพย์/เผื่อเรียก ธ.ก.ส. 442-2-68353-9</t>
  </si>
  <si>
    <t>เงินฝาก-ออมทรัพย์/เผื่อเรียก ธ.ก.ส. 442-2-33132-4</t>
  </si>
  <si>
    <t>เงินฝาก-กระแสรายวัน กรุงไทย 252-6-00348-2</t>
  </si>
  <si>
    <t>เงินฝาก-กระแสรายวัน กรุงไทย 252-6-00260-5</t>
  </si>
  <si>
    <t>111203</t>
  </si>
  <si>
    <t xml:space="preserve">         รายรับ (หมายเหตุ 1)</t>
  </si>
  <si>
    <t xml:space="preserve">         รายจ่ายค้างจ่าย (หมายเหตุ 2)</t>
  </si>
  <si>
    <t xml:space="preserve">         รายจ่ายรอจ่าย (หมายเหตุ 3)</t>
  </si>
  <si>
    <t xml:space="preserve">         เงินรับฝาก (หมายเหตุ 4)</t>
  </si>
  <si>
    <t>210500</t>
  </si>
  <si>
    <t xml:space="preserve">         เงินสะสม</t>
  </si>
  <si>
    <t xml:space="preserve">         ทุนสำรองเงินสะสม</t>
  </si>
  <si>
    <t>310000</t>
  </si>
  <si>
    <t xml:space="preserve">องค์การบริหารส่วนตำบลสะตอน </t>
  </si>
  <si>
    <t>อำเภอสอยดาว จังหวัดจันทบุรี</t>
  </si>
  <si>
    <t>รายงานรับ - จ่ายเงิน</t>
  </si>
  <si>
    <t>เดือนนี้</t>
  </si>
  <si>
    <t>ที่เกิดขึ้นจริง (บาท)</t>
  </si>
  <si>
    <t>รายได้จากการสาธารณูปโภคและการพาณิชย์</t>
  </si>
  <si>
    <t>องค์การบริหารส่วนตำบลสะตอน อำเภอสอยดาว จังหวัดจันทบุรี</t>
  </si>
  <si>
    <t>รายรับประกอบงบทดลองและรายรับ-จ่ายเงิน</t>
  </si>
  <si>
    <t>รายได้จัดเก็บเอง</t>
  </si>
  <si>
    <t>หมวดค่าธรรมเนียมค่าปรับและใบอนุญาต</t>
  </si>
  <si>
    <t>หมวดภาษีอากร</t>
  </si>
  <si>
    <t xml:space="preserve">             1.  ภาษีโรงเรือนและที่ดิน</t>
  </si>
  <si>
    <t xml:space="preserve">             2.  ภาษีบำรุงท้องที่</t>
  </si>
  <si>
    <t xml:space="preserve">             3.  ภาษีป้าย</t>
  </si>
  <si>
    <t xml:space="preserve">           1. ค่าธรรมเนียมเกี่ยวกับใบอนุญาตการขายสุรา</t>
  </si>
  <si>
    <t>หมวดรายได้จากทรัพย์สิน</t>
  </si>
  <si>
    <t xml:space="preserve">          1. ดอกเบี้ย</t>
  </si>
  <si>
    <t>หมวดรายได้จากสาธารณูปโภคและการพาณิชย์</t>
  </si>
  <si>
    <t xml:space="preserve">          1. รายได้จากสาธารณูปโภคและการพาณิชย์</t>
  </si>
  <si>
    <t>หมวดรายได้เบ็ดเตล็ด</t>
  </si>
  <si>
    <t xml:space="preserve">          1. ค่าขายแบบแปลน</t>
  </si>
  <si>
    <t xml:space="preserve">          2. รายได้เบ็ดเตล็ดอื่นๆ</t>
  </si>
  <si>
    <t>รายได้ที่รัฐบาลเก็บแล้วจัดสรรให้แก่องค์กรปกครองส่วนท้องถิ่น</t>
  </si>
  <si>
    <t>รายได้ที่รัฐบาลอุดหนุนให้แก่องค์กรปกครองส่วนท้องถิ่น</t>
  </si>
  <si>
    <t>หมวดเงินอุดหนุนทั่วไป</t>
  </si>
  <si>
    <t xml:space="preserve">         1. เงินอุดหนุนทั่วไป สำหรับดำเนินการตามอำนาจหน้าที่และภารกิจถ่ายโอนเลือกทำ</t>
  </si>
  <si>
    <t>รวมทั้งสิ้น</t>
  </si>
  <si>
    <t>รายละเอียด  ประกอบงบทดลองและรายงานรับ - จ่ายเงิน</t>
  </si>
  <si>
    <t>รายจ่ายค้างจ่าย  (หมายเหตุ 2)</t>
  </si>
  <si>
    <t>หมวดที่จ่าย</t>
  </si>
  <si>
    <t>งบประมาณ</t>
  </si>
  <si>
    <t>ใช้ไปเดือนนี้</t>
  </si>
  <si>
    <t>ใช้ไปทั้งหมด</t>
  </si>
  <si>
    <t>เลขที่ฎีกา</t>
  </si>
  <si>
    <t>หมวด/ประเภท</t>
  </si>
  <si>
    <t>จำนวนเงินที่รอจ่าย</t>
  </si>
  <si>
    <t>หมายเหตุ</t>
  </si>
  <si>
    <t>คงเหลือทั้งสิ้น</t>
  </si>
  <si>
    <t>เงินรับฝาก (หมายเหตุ 4)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</si>
  <si>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</si>
  <si>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</si>
  <si>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</si>
  <si>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เงินสมทบกองทุนประกันสังคม</t>
  </si>
  <si>
    <t>เงินอุดหนุนระบุวัตถุประสงค์/เฉพาะกิจ</t>
  </si>
  <si>
    <t>รายได้จากรัฐบาลค้างรับ</t>
  </si>
  <si>
    <r>
      <t>รายรับ</t>
    </r>
    <r>
      <rPr>
        <b/>
        <sz val="14"/>
        <rFont val="TH SarabunPSK"/>
        <family val="2"/>
      </rPr>
      <t xml:space="preserve">  (หมายเหตุ 1)</t>
    </r>
  </si>
  <si>
    <t>รายจ่ายรอจ่าย (หมายเหตุ 3)</t>
  </si>
  <si>
    <t xml:space="preserve">     ธนาคาร กรุงไทย (สาขาสอยดาว)</t>
  </si>
  <si>
    <t xml:space="preserve">     เลขที่บัญชี  252-1-01661-6</t>
  </si>
  <si>
    <t xml:space="preserve">                                   ..........................................................  นายกองค์การบริหารส่วนตำบลสะตอน</t>
  </si>
  <si>
    <t xml:space="preserve">                                   ..........................................................  ปลัดองค์การบริหารส่วนตำบลสะตอน</t>
  </si>
  <si>
    <t xml:space="preserve">                                   ..........................................................  ผู้อำนวยการกองคลัง</t>
  </si>
  <si>
    <t>ทะเบียนคุมเงินมัดจำประกันสัญญา</t>
  </si>
  <si>
    <t>ว.ด.ป</t>
  </si>
  <si>
    <t>ที่เอกสาร</t>
  </si>
  <si>
    <t>รับจากใคร</t>
  </si>
  <si>
    <t>กำหนดจ่ายคืน</t>
  </si>
  <si>
    <t>15 ธ.ค 42</t>
  </si>
  <si>
    <t>บร. 1/04</t>
  </si>
  <si>
    <t>บริษัท สวมส้มพัฒนา (1999) จำกัด</t>
  </si>
  <si>
    <t>ค่าเช่าอาคารจุดผ่อนปรน</t>
  </si>
  <si>
    <t>11 มี.ค.45</t>
  </si>
  <si>
    <t>บร. 1/50</t>
  </si>
  <si>
    <t>หจก. นทีบาดาล</t>
  </si>
  <si>
    <t>ขุดบ่อบาดาลสูบมือโยก</t>
  </si>
  <si>
    <t>18 มี.ค. 47</t>
  </si>
  <si>
    <t>7  ก.ค. 51</t>
  </si>
  <si>
    <t>บร.  3/38</t>
  </si>
  <si>
    <t>นางวันเพ็ญ  ปัณวรรณ์</t>
  </si>
  <si>
    <t>ก่อสร้างถนนลายยาวผิวแอสฟัลท์ติคคอนกรีต สายซอย 4 ม. 12</t>
  </si>
  <si>
    <t>ผู้ทิ้งงาน</t>
  </si>
  <si>
    <t>29 มิ.ย. 55</t>
  </si>
  <si>
    <t>นายอนุชา ศุภกิจพัฒนา</t>
  </si>
  <si>
    <t>ขุดเจาะบ่อน้ำบาดาล ม.5</t>
  </si>
  <si>
    <t>14 ส.ค. 57</t>
  </si>
  <si>
    <t>23 พ.ค. 56</t>
  </si>
  <si>
    <t>นายบัญชา  แก้วมา</t>
  </si>
  <si>
    <t>โครงการปรับปรุงและบำรุงรักษาที่ดินและสิ่งก่อสร้างบ่อน้ำบาดาล ซอย 7 ม.12</t>
  </si>
  <si>
    <t>2 พ.ย. 56</t>
  </si>
  <si>
    <t>หจก.ส.ไผ่สีทอง 2555 ก่อสร้าง</t>
  </si>
  <si>
    <t>นายกฤษณะ  วงศ์ศิริ</t>
  </si>
  <si>
    <t>29 พ.ค. 57</t>
  </si>
  <si>
    <t>นายกฤษดา  รื่นรมย์</t>
  </si>
  <si>
    <t>ขุดเจาะบ่อน้ำบาดาล ม. 5</t>
  </si>
  <si>
    <t>13 ก.ค. 60</t>
  </si>
  <si>
    <t>30 ก.ค. 57</t>
  </si>
  <si>
    <t>นายทรงกลด เกตุแก้ว</t>
  </si>
  <si>
    <t>หจก.วังศิลาบาดาล</t>
  </si>
  <si>
    <t>ขุดเจาะบ่อบาดาล ม.9</t>
  </si>
  <si>
    <t>2 เม.ย. 59</t>
  </si>
  <si>
    <t>หจก.ภีมร์พงศ์ การโยธา</t>
  </si>
  <si>
    <t>นายธนวัฒน์  เกตุแก้ว</t>
  </si>
  <si>
    <t>หจก.ทรงพล ซีคอนร์โฮม</t>
  </si>
  <si>
    <t>หจก.พิมพาพร การโยธา</t>
  </si>
  <si>
    <t>30 ก.ย. 57</t>
  </si>
  <si>
    <t>ต่อเติมดซ่อมแซมปรับปรุง ศูนย์พัฒนาเด็กเล็กวัดสวนส้ม ม.5</t>
  </si>
  <si>
    <t>28 พ.ย. 59</t>
  </si>
  <si>
    <t>23 เม.ย. 58</t>
  </si>
  <si>
    <t>หจก.พชร รุ่งเรืองทรัพย์ก่อสร้าง</t>
  </si>
  <si>
    <t xml:space="preserve">ก่อสร้างถนน คสล. ซ.3 ม.5 และ ม.12 </t>
  </si>
  <si>
    <t>24 พ.ค. 60</t>
  </si>
  <si>
    <t>ก่อสร้างทางระบายน้ำชุมชน ม.4 ต.สะตอน</t>
  </si>
  <si>
    <t>21 พ.ค. 60</t>
  </si>
  <si>
    <t xml:space="preserve">ก่อสร้างทางระบายน้ำภายในหมู่บ้าน ม. 10 </t>
  </si>
  <si>
    <t>26 พ.ค. 60</t>
  </si>
  <si>
    <t>6 พ.ค.58</t>
  </si>
  <si>
    <t>ก่อสร้างทางระบายน้ำ ม.3</t>
  </si>
  <si>
    <t>14 พ.ค. 60</t>
  </si>
  <si>
    <t>8 พ.ค. 58</t>
  </si>
  <si>
    <t>ขุดเจาะบ่อน้ำบาดาล ม.7</t>
  </si>
  <si>
    <t>17 ก.ค. 60</t>
  </si>
  <si>
    <t>11 พ.ค.58</t>
  </si>
  <si>
    <t>นางแสงศิริ เทพรัศมี</t>
  </si>
  <si>
    <t>ปรับปรุงศาลาประชาคม ม.9</t>
  </si>
  <si>
    <t>23 มิ.ย. 60</t>
  </si>
  <si>
    <t>22 พ.ค. 58</t>
  </si>
  <si>
    <t>ถนน คสล.สายสันติสุข-ป้อมตำรวจ ม.6</t>
  </si>
  <si>
    <t>8 มิ.ย. 60</t>
  </si>
  <si>
    <t>26 พ.ค. 58</t>
  </si>
  <si>
    <t>ก่อสร้างคนนคอนกรีตเสริมเหล็ก ซ.4 ม.12</t>
  </si>
  <si>
    <t>29 พ.ค. 58</t>
  </si>
  <si>
    <t>ก่อสร้างถนนคอนกรีตเสริมเหล็กสายซอย 2/2 ม.5</t>
  </si>
  <si>
    <t>10 มิ.ย. 60</t>
  </si>
  <si>
    <t>ขุดลอกคลองห้วยสะตอน ม.11</t>
  </si>
  <si>
    <r>
      <rPr>
        <b/>
        <sz val="15"/>
        <rFont val="TH SarabunPSK"/>
        <family val="2"/>
      </rPr>
      <t>เครดิต</t>
    </r>
    <r>
      <rPr>
        <sz val="15"/>
        <rFont val="TH SarabunPSK"/>
        <family val="2"/>
      </rPr>
      <t xml:space="preserve">   บัญชีเงินฝาก-กระแสรายวัน-00260-5</t>
    </r>
  </si>
  <si>
    <t xml:space="preserve">            เงินอุดหนุนทั่วไป สำหรับดำเนินการตามอำนาจฯ-พัฒนาศักยภาพฯ</t>
  </si>
  <si>
    <t xml:space="preserve">         ค่าธรรมเนียมอื่นๆ</t>
  </si>
  <si>
    <t>412199</t>
  </si>
  <si>
    <t xml:space="preserve">                           ลูกหนี้เงินยืม</t>
  </si>
  <si>
    <t>113100</t>
  </si>
  <si>
    <t>ลูกหนี้เงินยืม</t>
  </si>
  <si>
    <t>215014</t>
  </si>
  <si>
    <t>เงินสะสม</t>
  </si>
  <si>
    <t>ลูกหนี้เงินทุนโครงการเศรษฐกิจชุมชน</t>
  </si>
  <si>
    <t>113500</t>
  </si>
  <si>
    <t xml:space="preserve">         1.1 เงินอุดหนุนทั่วไป สำหรับดำเนินการตามอำนาจหน้าที่และภารกิจถ่ายโอนเลือกทำ</t>
  </si>
  <si>
    <t>(ลงชื่อ).......................................  วันที่........................</t>
  </si>
  <si>
    <t>16 พ.ย. 58</t>
  </si>
  <si>
    <t>ก่อสร้างทางระบายน้ำ ม.1</t>
  </si>
  <si>
    <t>น.ส.วิไลพร  บุญเขียน</t>
  </si>
  <si>
    <t>ก่อสร้างถนนคอนกรีตเสริมเหล็ก ม.11</t>
  </si>
  <si>
    <t>17 พ.ย.58</t>
  </si>
  <si>
    <t>นายสุดเขตต์  เกตุแก้ว</t>
  </si>
  <si>
    <t>ก่อสร้างถนนคสล.ม.9</t>
  </si>
  <si>
    <t>ปรับปรุงภูมิทัศน์ อบต.สะตอน</t>
  </si>
  <si>
    <t>18 พ.ย. 58</t>
  </si>
  <si>
    <t>ก่อสร้างถนน  คสล.ม.6</t>
  </si>
  <si>
    <t>ปรับปรุงต่อเติม ศพด. บ้านสะตอน ม.1</t>
  </si>
  <si>
    <t>4 ธ.ค. 58</t>
  </si>
  <si>
    <t>3 ธ.ค. 60</t>
  </si>
  <si>
    <t xml:space="preserve">(นางบุษยา  ลิขิต)                    </t>
  </si>
  <si>
    <t>ค่ารักษาพยาบาล</t>
  </si>
  <si>
    <t>จ้างเหมาขุดเจาะบ่อบาดาล ม.4</t>
  </si>
  <si>
    <t>30 ธ.ค. 58</t>
  </si>
  <si>
    <t>ก่อสร้าง คสล.ซอย 1 หลังอนามัย ม.5</t>
  </si>
  <si>
    <t>ก่อสร้างทางระบายน้ำซอยพัฒนาร่วมใจ ม.10</t>
  </si>
  <si>
    <t>25 ธ.ค.60</t>
  </si>
  <si>
    <t>11 ธ.ค.60</t>
  </si>
  <si>
    <t xml:space="preserve">            ผู้อำนวยการกองคลัง</t>
  </si>
  <si>
    <t xml:space="preserve">(  นางบุษยา  ลิขิต)              </t>
  </si>
  <si>
    <t xml:space="preserve">(  นางบุษยา  ลิขิต)                </t>
  </si>
  <si>
    <t>230199</t>
  </si>
  <si>
    <t xml:space="preserve">           เงินรับฝากเงินสมทบกองทุนประกันสังคม</t>
  </si>
  <si>
    <t>215013</t>
  </si>
  <si>
    <t xml:space="preserve">             ผู้อำนวยการกองคลัง</t>
  </si>
  <si>
    <t xml:space="preserve">         ค่าใบอนุญาตเกี่ยวกับการควบคุมอาคาร</t>
  </si>
  <si>
    <t>412307</t>
  </si>
  <si>
    <t xml:space="preserve">                            งบกลาง</t>
  </si>
  <si>
    <t xml:space="preserve">               ผู้อำนวยการกองคลัง</t>
  </si>
  <si>
    <t xml:space="preserve">           2. ค่าธรรมเนียมเกี่ยวกับการควบคุมอาคาร</t>
  </si>
  <si>
    <t xml:space="preserve">           3. ค่าธรรมเนียมเก็บและขนมูลฝอย</t>
  </si>
  <si>
    <t xml:space="preserve">           4. ค่าธรรมเนียมจดทะเบียนพาณิชย์</t>
  </si>
  <si>
    <t xml:space="preserve">           5. ค่าปรับผู้กระทำผิดกฎหมายจราจรทางบก</t>
  </si>
  <si>
    <t xml:space="preserve">           6. ค่าปรับการผิดสัญญา</t>
  </si>
  <si>
    <t xml:space="preserve">             7. ค่าใบอนุญาตประกอบการค้าสำหรับกิจการที่เป็นอันตรายต่อสุขภาพ</t>
  </si>
  <si>
    <t xml:space="preserve">             8. ค่าใบอนุญาตเกี่ยวกับการควบคุมอาคาร</t>
  </si>
  <si>
    <t xml:space="preserve">           9. ค่าธรรมเนียมอื่นๆ</t>
  </si>
  <si>
    <t>6 ม.ค. 59</t>
  </si>
  <si>
    <t>ก่อสร้างถนนคสล.ซอย3/4 ม.12</t>
  </si>
  <si>
    <t>ก่อสร้างทางระบายน้ำภายในหมู่บ้าน ม.1 ซอย 3</t>
  </si>
  <si>
    <t>7 ม.ค. 59</t>
  </si>
  <si>
    <t>ก่อสร้างระบบประปาหมู่บ้าน  หมู่ที่ 7</t>
  </si>
  <si>
    <t>นายประสงค์ เจริญการ</t>
  </si>
  <si>
    <t>ขุดลอกคลองแจง ม.8</t>
  </si>
  <si>
    <t>8 ม.ค. 59</t>
  </si>
  <si>
    <t>ติดตั้งโคมไฟฟ้าแสงสว่าง (โคมกิ่งถนน) ม.10</t>
  </si>
  <si>
    <t>ขุดลอกคลองสารภี 1 ม.7</t>
  </si>
  <si>
    <t>11 ม.ค. 59</t>
  </si>
  <si>
    <t>ก่อสร้างฝายหินทิ้งคลองขนุน ม.3</t>
  </si>
  <si>
    <t>21 ม.ค. 59</t>
  </si>
  <si>
    <t>ก่อสร้างระบบประปาหมู่บ้าน  หมู่ที่  9</t>
  </si>
  <si>
    <t>22 ม.ค. 61</t>
  </si>
  <si>
    <t>11 ม.ค. 61</t>
  </si>
  <si>
    <t>21 ม.ค. 61</t>
  </si>
  <si>
    <t>19 ม.ค. 61</t>
  </si>
  <si>
    <t>29 ม.ค. 60</t>
  </si>
  <si>
    <t>หจก.จิระ คอนทรัคชั่น</t>
  </si>
  <si>
    <t>19 ม.ค. 60</t>
  </si>
  <si>
    <t xml:space="preserve">         นักวิชาการเงินและบัญชีชำนาญการ</t>
  </si>
  <si>
    <t>นักวิชาการเงินและบัญชีชำนาญการ รักษาราชการแทน</t>
  </si>
  <si>
    <t xml:space="preserve">(  นางบุษยา ลิขิต)                   </t>
  </si>
  <si>
    <t>เงินรับฝากอื่นๆ</t>
  </si>
  <si>
    <t xml:space="preserve">           เงินรายรับ</t>
  </si>
  <si>
    <t xml:space="preserve">     นักวิชาการเงินและบัญชีชำนาญการ</t>
  </si>
  <si>
    <t>นักวิชาการเงินและบัญชีขำนาญการ รักษาราชการแทน</t>
  </si>
  <si>
    <t xml:space="preserve">            เงินอุดหนุนทั่วไป สำหรับดำเนินการตามอำนาจฯ-เบี้ยยังชีพผู้ป่วยเอดส์</t>
  </si>
  <si>
    <t xml:space="preserve">      นักวิชาการเงินและบัญชีชำนาญการ</t>
  </si>
  <si>
    <t xml:space="preserve">          นักวิชาการเงินและบัญชีชำนาญการ</t>
  </si>
  <si>
    <t xml:space="preserve">         1. ภาษีและค่าธรรมเนียมรถยนต์และล้อเลื่อน</t>
  </si>
  <si>
    <t xml:space="preserve">         2. ภาษีมูลค่าเพิ่มตาม พ.ร.บ. กำหนดแผนฯ</t>
  </si>
  <si>
    <t xml:space="preserve">         3. ภาษีมูลค่าเพิ่มตาม พ.ร.บ. จัดสรรรายได้</t>
  </si>
  <si>
    <t xml:space="preserve">         4. ภาษีธุรกิจเฉพาะ</t>
  </si>
  <si>
    <t xml:space="preserve">         5. ภาษีสุรา</t>
  </si>
  <si>
    <t xml:space="preserve">         6. ภาษีสรรพสามิต</t>
  </si>
  <si>
    <t xml:space="preserve">         7. ค่าภาคหลวงแร่</t>
  </si>
  <si>
    <t xml:space="preserve">         8. ค่าภาคหลวงปิโตรเลียม</t>
  </si>
  <si>
    <t xml:space="preserve">         9. เงินที่เก็บตามกฎหมายว่าด้วยอุทยานแห่งชาติ</t>
  </si>
  <si>
    <t xml:space="preserve">         10. ค่าธรรมเนียมจดทะเบียนสิทธิและนิติกรรมตามประมวลกฎหมายที่ดิน</t>
  </si>
  <si>
    <t>3 ก.พ.59</t>
  </si>
  <si>
    <t>นายกฤษณะ วงศ์ศิริ</t>
  </si>
  <si>
    <t>ขุดเจาะบ่อน้ำบาดาล ซ.ขันติธรรม 35 ม.2</t>
  </si>
  <si>
    <t>ขุดเจาะบ่อบาดาล ซ.ขันติธรรม 1 ม.2</t>
  </si>
  <si>
    <t>9 ก.พ. 61</t>
  </si>
  <si>
    <t>5 ก.พ. 61</t>
  </si>
  <si>
    <t>ขุดเจาะบ่อบาดาล ม.7</t>
  </si>
  <si>
    <t>19 ก.พ. 61</t>
  </si>
  <si>
    <t xml:space="preserve">            ( นางบุษยา  ลิขิต )</t>
  </si>
  <si>
    <t>นักวิชาการเงินและบัญชีชำนาญการ รักษารราชการแทน</t>
  </si>
  <si>
    <t xml:space="preserve">              ( นางบุษยา  ลิขิต)</t>
  </si>
  <si>
    <t>22 มี.ค.59</t>
  </si>
  <si>
    <t>ก่อสร้างเสาธงพร้อมฐาน ศพด.สะตอน ม.1</t>
  </si>
  <si>
    <t>15 ธ.ค. 45</t>
  </si>
  <si>
    <t>16 มี.ค. 61</t>
  </si>
  <si>
    <t>30 ก.ย. 59</t>
  </si>
  <si>
    <t>215007</t>
  </si>
  <si>
    <t>ประกันซอง</t>
  </si>
  <si>
    <t>4 พ.ค. 59</t>
  </si>
  <si>
    <t>ปรับปรุงถนนคอนกรีตเสริมเหล็ก ซอย 4 ม.1 ต.สะตอน</t>
  </si>
  <si>
    <t>1 ก.ค. 59</t>
  </si>
  <si>
    <t>24 พ.ค.59</t>
  </si>
  <si>
    <t>จัดทำสิ่งอำนวยความสะดวกแก่ผู้สูงอายุ/ผู้พิการ</t>
  </si>
  <si>
    <t>29 เม.ย. 61</t>
  </si>
  <si>
    <t>27 พ.ย. 59</t>
  </si>
  <si>
    <t xml:space="preserve">           เงินรับฝากประกันซอง</t>
  </si>
  <si>
    <t>เงินรับฝากอื่นๆ-ค่ารักษาพยาบาล</t>
  </si>
  <si>
    <t>8 มิ.ย.59</t>
  </si>
  <si>
    <t>ขุดลอกท่อระบายน้ำบริเวณซอยตลาด ม.1</t>
  </si>
  <si>
    <t>23 มิ.ย.59</t>
  </si>
  <si>
    <t>ขุดเจาะบ่อน้ำบาดาลศูนย์พัฒนาเด็กเล็กบ้านสะตอน ม.1</t>
  </si>
  <si>
    <t>ขุดเจาะบ่อน้ำบาดาล ม.1</t>
  </si>
  <si>
    <t>ขุดลอกคลองทรัพย์สมบูรณ์ ม.6</t>
  </si>
  <si>
    <t>ก่อสร้างฝายหินทิ้งคลองทรัพย์สมบูรณ์ ตอนล่าง ม.6</t>
  </si>
  <si>
    <t>ก่อสร้างฝายหินทิ้ง ม.8</t>
  </si>
  <si>
    <t>ขุดลอกคลองเขาไผ่ ม.9</t>
  </si>
  <si>
    <t>24 มิ.ย. 59</t>
  </si>
  <si>
    <t>27 มิ.ย.61</t>
  </si>
  <si>
    <t>14 ธ.ค. 59</t>
  </si>
  <si>
    <t>6 มิ.ย. 61</t>
  </si>
  <si>
    <t>4 ก.ค. 61</t>
  </si>
  <si>
    <t>25 ก.ค. 61</t>
  </si>
  <si>
    <t>หจก.โชติชาญช่าง</t>
  </si>
  <si>
    <t>ขุดลอกสระน้ำ ซอยขันติธรรม 35 ต้นซอย ม.2</t>
  </si>
  <si>
    <t>บำรุงรักษาและปรับปรุงลำรางคลองและสิ่งก่อสร้างฯ</t>
  </si>
  <si>
    <t>ขุดเจาะบ่อน้ำบาดาล ม.3</t>
  </si>
  <si>
    <t>1  ก.ค. 59</t>
  </si>
  <si>
    <t>11 ก.ค.61</t>
  </si>
  <si>
    <t>8 ก.ค. 61</t>
  </si>
  <si>
    <t>12 ก.ค. 59</t>
  </si>
  <si>
    <t>ปรับปรุงระบบประปา ม.2</t>
  </si>
  <si>
    <t>ก่อสร้างระบบประปาหมู่บ้าน ม.3</t>
  </si>
  <si>
    <t>ก่อสร้างระบบประปาหมู่บ้าน ม.4</t>
  </si>
  <si>
    <t>ก่อสร้างระบบประปาหมู่บ้าน ม.5</t>
  </si>
  <si>
    <t>ก่อสร้างระบบประปาหมู่บ้าน ม.7</t>
  </si>
  <si>
    <t>14 ก.ค. 59</t>
  </si>
  <si>
    <t>ขุดเจาะบ่อน้ำบาดาล ม.9</t>
  </si>
  <si>
    <t>27 ก.ค. 59</t>
  </si>
  <si>
    <t>ขุดเจาะบ่อน้ำบาดาลภายในหมู่บ้าน ม.10</t>
  </si>
  <si>
    <t>นายสมัย  กุละวงษ์</t>
  </si>
  <si>
    <t>ขุดลอกคลองแจง ม.12</t>
  </si>
  <si>
    <t>นายบัว  ยอดเพ็ชร</t>
  </si>
  <si>
    <t xml:space="preserve">                             ลูกหนี้เงินทุนโครงการเศรษฐกิจชุมชน</t>
  </si>
  <si>
    <t>5 ส.ค. 59</t>
  </si>
  <si>
    <t>16 ส.ค. 61</t>
  </si>
  <si>
    <t>16 ส.ค.61</t>
  </si>
  <si>
    <t>10 ส.ค. 60</t>
  </si>
  <si>
    <t>8 ส.ค. 61</t>
  </si>
  <si>
    <t>1 ส.ค. 61</t>
  </si>
  <si>
    <t>2 ส.ค. 60</t>
  </si>
  <si>
    <t>17 ส.ค. 61</t>
  </si>
  <si>
    <t>ส่วนลดในการจัดเก็บภาษีบำรุงท้องที่  6%</t>
  </si>
  <si>
    <t>230106</t>
  </si>
  <si>
    <t>20 ก.ย. 59</t>
  </si>
  <si>
    <t>ปรับปรุงบ่อบาดาล ม.7</t>
  </si>
  <si>
    <t>8 ก.ย.61</t>
  </si>
  <si>
    <t>23 มี.ค. 60</t>
  </si>
  <si>
    <t xml:space="preserve">                           เงินขาดบัญชี</t>
  </si>
  <si>
    <t>110608</t>
  </si>
  <si>
    <t>เงินรอคืนจังหวัด-เงินสมทบกองทุนประกันสังคม</t>
  </si>
  <si>
    <t>เงินรอคืนจังหวัด-เบี้ยยังชีพคนพิการ</t>
  </si>
  <si>
    <t>เงินรอคืนจังหวัด-เงินช่วยเหลือการศึกษาบุตร</t>
  </si>
  <si>
    <t>เงินรอคืนจังหวัด-ค่าตอบแทนพนักงานจ้าง</t>
  </si>
  <si>
    <t>เงินรอคืนจังหวัด-เงินเดือนพนักงาน</t>
  </si>
  <si>
    <t>เงินรับฝากเงินรอคืนจังหวัด-เบี้ยยังชีพคนพิการ</t>
  </si>
  <si>
    <t>เงินรับฝากเงินรอคืนจังหวัด-เงินเดือนพนักงาน</t>
  </si>
  <si>
    <t xml:space="preserve"> เดบิต    งบกลาง</t>
  </si>
  <si>
    <t xml:space="preserve">            เครดิต    ลูกหนี้เงินยืม</t>
  </si>
  <si>
    <t xml:space="preserve">            เงินอุดหนุนทั่วไป สำหรับดำเนินการตามอำนาจฯ-อาหารเสริม(นม)ปฐมวัย</t>
  </si>
  <si>
    <t xml:space="preserve">            เงินอุดหนุนทั่วไป สำหรับดำเนินการตามอำนาจฯ-อาหารกลางวันปฐมวัย</t>
  </si>
  <si>
    <t xml:space="preserve">            เงินอุดหนุนทั่วไป สำหรับดำเนินการตามอำนาจฯ-เบี้ยยังชีพคนชรา</t>
  </si>
  <si>
    <t xml:space="preserve">            เงินอุดหนุนทั่วไป สำหรับดำเนินการตามอำนาจฯ-เบี้ยยังชีพผู้พิการ</t>
  </si>
  <si>
    <t xml:space="preserve">            เงินอุดหนุนทั่วไป สำหรับดำเนินการตามอำนาจฯ-อาหารเสริม(นม)ประถมศึกษา</t>
  </si>
  <si>
    <t xml:space="preserve">            เงินอุดหนุนทั่วไป สำหรับดำเนินการตามอำนาจฯ-อาหารกลางวันประถมศึกษา</t>
  </si>
  <si>
    <t xml:space="preserve">             เงินอุดหนุนทั่วไป สำหรับดำเนินการตามอำนาจฯ-เงินเดือนพนักงาน</t>
  </si>
  <si>
    <t xml:space="preserve">             เงินอุดหนุนทั่วไป สำหรับดำเนินการตามอำนาจฯ-จัดการเรียนการสอน</t>
  </si>
  <si>
    <t xml:space="preserve">        1.1  อาหารเสริม(นม)ปฐมวัย</t>
  </si>
  <si>
    <t xml:space="preserve">        1.2  อาหารเสริม(นม)ประถมศึกษา</t>
  </si>
  <si>
    <t xml:space="preserve">        1.3  อาหารกลางวันปฐมวัย</t>
  </si>
  <si>
    <t xml:space="preserve">        1.4  อาหารกลางวันประถมศึกษา</t>
  </si>
  <si>
    <t xml:space="preserve">        1.5  จัดการเรียนการสอน</t>
  </si>
  <si>
    <t xml:space="preserve">        1.6  เงินเดือนพนักงาน</t>
  </si>
  <si>
    <t xml:space="preserve">        1.7  เบี้ยยังชีพคนชรา</t>
  </si>
  <si>
    <t xml:space="preserve">        1.8  เบี้ยยังชีพผู้พิการ</t>
  </si>
  <si>
    <t xml:space="preserve">        1.9  เบี้ยยังชีพผู้ป่วยเอดส์</t>
  </si>
  <si>
    <t>ป.461/874</t>
  </si>
  <si>
    <t>ค.86/875</t>
  </si>
  <si>
    <t>ศ.93/876</t>
  </si>
  <si>
    <t>ช.143/877</t>
  </si>
  <si>
    <t>3 ต.ค. 59</t>
  </si>
  <si>
    <t>ค่าจ้างเหมาบริการรักษาความปลอดภัย ต.ค.59-ก.ย. 60</t>
  </si>
  <si>
    <t>งานระหว่างทำ</t>
  </si>
  <si>
    <t>เงินรับฝากส่วนลดฯภาษีบำรุงท้องที่ 6%</t>
  </si>
  <si>
    <t>เงินรับฝากค่าใช้จ่ายฯภาษีบำรุงท้องที่5%</t>
  </si>
  <si>
    <t>เงินรับฝากเงินทุนโครงการเศรษฐกิจฯ</t>
  </si>
  <si>
    <t>ลูกหนี้ภาษีบำรุงท้องที่</t>
  </si>
  <si>
    <t>ลูกหนี้เงินทุนฯเศรษฐกิจชุมชน</t>
  </si>
  <si>
    <t>เงินรับฝากภาษี หัก ณที่จ่าย</t>
  </si>
  <si>
    <t>เงินรับฝากเงินรอคืนจังหวัด-คนพิการ</t>
  </si>
  <si>
    <t>เงินรับฝากรอคืนจังหวัด-เงินเดือนฯ</t>
  </si>
  <si>
    <t>ณ  วันที่ 30  พฤศจิกายน 2559</t>
  </si>
  <si>
    <t>ณ วันที่ 30 พฤศจิกายน 2559</t>
  </si>
  <si>
    <t>วันที่ 30  พฤศจิกายน 2559</t>
  </si>
  <si>
    <t>ปีงบประมาณ  พ.ศ.  2560   ประจำเดือน พฤศจิกายน 2559</t>
  </si>
  <si>
    <t xml:space="preserve"> ณ วันที่ 30  พฤศจิกายน  2559</t>
  </si>
  <si>
    <t xml:space="preserve">      วันที่  30  พฤศจิกายน 2559</t>
  </si>
  <si>
    <t>เลขที่   3/11/59</t>
  </si>
  <si>
    <t>รายการจากทะเบียนรายรับไปเข้าบัญชีแยกประเภทที่เกี่ยวข้องประจำเดือน พฤศจิกายน 2559</t>
  </si>
  <si>
    <t>เลขที่   2/11/59</t>
  </si>
  <si>
    <t>วันที่ 30 พฤศจิกายน 2559</t>
  </si>
  <si>
    <t>รายการจากสมุดเงินสดจ่ายไปเข้าบัญชีแยกประเภทที่เกี่ยวข้องประจำเดือน พฤศจิกายน 2559</t>
  </si>
  <si>
    <t xml:space="preserve">              เลขที่      1/11/59</t>
  </si>
  <si>
    <t xml:space="preserve">        วันที่ 30  พฤศจิกายน 2559</t>
  </si>
  <si>
    <t>รายการจากสมุดเงินสดรับไปเข้าบัญชีแยกประเภทที่เกี่ยวข้อง ประจำเดือน พฤศจิกายน 2559</t>
  </si>
  <si>
    <t>11 ก.ค. 61</t>
  </si>
  <si>
    <t xml:space="preserve">           เลขที่    1/11/2559</t>
  </si>
  <si>
    <t xml:space="preserve"> เดบิต    ค่าใช้สอย</t>
  </si>
  <si>
    <t xml:space="preserve">      วันที่  1 พฤศจิกายน  2559</t>
  </si>
  <si>
    <t xml:space="preserve">           เลขที่    2/11/2559</t>
  </si>
  <si>
    <t xml:space="preserve">      วันที่  15 พฤศจิกายน  2559</t>
  </si>
  <si>
    <t>รายการส่งใช้ใบสำคัญค่าใช้จ่ายในการเดินทางไปราชการ ของ นางบุษยา  ลิขิต ตามฎีกาที่ ค.3/61  ลงวันที่ 15 พ.ย. 59</t>
  </si>
  <si>
    <t>รายการส่งใช้ใบสำคัญค่าใช้จ่ายในการเดินทางไปราชการ ของ นางสาววันดิ  ค้ำจุล  ตามฎีกาที่  ป.24/33  ลงวันที่ 1 พ.ย. 59</t>
  </si>
  <si>
    <t xml:space="preserve">      วันที่   21  พฤศจิกายน  2559</t>
  </si>
  <si>
    <t>ป.42/68  และ ป.43/69  ลงวันที่  21  พฤศจิกายน  2559</t>
  </si>
  <si>
    <t>รายการส่งใช้ใบสำคัญลูกหนี้เงินยืมเบี้ยยังชีพคนชรา,คนพิการและผู้ป่วยเอดส์ประจำเดือนพฤศจิกายน2559 ตามฎีกาที่ ป.41/67 ,</t>
  </si>
  <si>
    <t xml:space="preserve">           เลขที่    3/11/2559</t>
  </si>
  <si>
    <t xml:space="preserve">           เลขที่      /11/2559</t>
  </si>
  <si>
    <t xml:space="preserve">      วันที่  23 พฤศจิกายน  2559</t>
  </si>
  <si>
    <t>รายการส่งใช้ใบสำคัญค่าใช้จ่ายตามโครงการเรียนรู้พระราชกรณียกิจฯ ตามฎีกาที่ ป.47/75  ลว. 23 พฤศจิกายน 2559</t>
  </si>
  <si>
    <t xml:space="preserve">           เลขที่     /11/2559</t>
  </si>
  <si>
    <t xml:space="preserve">                             เงินเดือน(ฝ่ายประจำ)</t>
  </si>
  <si>
    <t xml:space="preserve">                           เงินสะสม</t>
  </si>
  <si>
    <t>หัก: เช็คจ่ายที่ผู้รับยังไม่นำมาขึ้นเงินกับธนาคาร จำนวน 2  ฉบับ</t>
  </si>
  <si>
    <t>21 พฤศจิกายน 2559</t>
  </si>
  <si>
    <t>10037874</t>
  </si>
  <si>
    <t>10037875</t>
  </si>
  <si>
    <t>รายได้ยังไม่รับเข้า (30/11/2559)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</si>
</sst>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.000_-;\-* #,##0.000_-;_-* &quot;-&quot;??_-;_-@_-"/>
    <numFmt numFmtId="201" formatCode="_-* #,##0_-;\-* #,##0_-;_-* &quot;-&quot;??_-;_-@_-"/>
    <numFmt numFmtId="202" formatCode="[$-F800]dddd\,\ mmmm\ dd\,\ yyyy"/>
    <numFmt numFmtId="203" formatCode="[$-41E]d\ mmmm\ yyyy"/>
    <numFmt numFmtId="204" formatCode="mmm\-yyyy"/>
    <numFmt numFmtId="205" formatCode="_-* #,##0.000_-;\-* #,##0.000_-;_-* &quot;-&quot;???_-;_-@_-"/>
    <numFmt numFmtId="206" formatCode="_-* #,##0.0000_-;\-* #,##0.0000_-;_-* &quot;-&quot;??_-;_-@_-"/>
    <numFmt numFmtId="207" formatCode="_-* #,##0.00000_-;\-* #,##0.0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409]dddd\,\ mmmm\ dd\,\ yyyy"/>
    <numFmt numFmtId="213" formatCode="[$-107041E]d\ mmmm\ yyyy;@"/>
    <numFmt numFmtId="214" formatCode="[$-1010000]d/m/yyyy;@"/>
    <numFmt numFmtId="215" formatCode="#,##0.00;[Red]#,##0.00"/>
    <numFmt numFmtId="216" formatCode="0.0"/>
    <numFmt numFmtId="217" formatCode="[$-D07041E]d\ mmmm\ yyyy;@"/>
    <numFmt numFmtId="218" formatCode="[$-101041E]d\ mmmm\ yyyy;@"/>
    <numFmt numFmtId="219" formatCode="\(#,##0.00\)"/>
    <numFmt numFmtId="220" formatCode="[Red]\(#,##0\)"/>
    <numFmt numFmtId="221" formatCode="\(#,##0\)"/>
    <numFmt numFmtId="222" formatCode="&quot;&quot;#,##0_);\(&quot;&quot;#,##0\)"/>
    <numFmt numFmtId="223" formatCode="[Red]\(&quot;&quot;#,##0\)"/>
    <numFmt numFmtId="224" formatCode="#,##0;[Red]#,##0"/>
    <numFmt numFmtId="225" formatCode="t#,##0_);\(t#,##0\)"/>
    <numFmt numFmtId="226" formatCode="#,##0;[Red]\(#,##0\)"/>
    <numFmt numFmtId="227" formatCode="#,##0;[Red]\(#,##0.00\)"/>
    <numFmt numFmtId="228" formatCode="#,##0.00;[Red]\(#,##0.00\)"/>
    <numFmt numFmtId="229" formatCode="0.00;[Red]0.00"/>
    <numFmt numFmtId="230" formatCode="[$-1070000]d/m/yy;@"/>
    <numFmt numFmtId="231" formatCode="#,##0;#,##0"/>
    <numFmt numFmtId="232" formatCode="##0;\-#,##0"/>
    <numFmt numFmtId="233" formatCode="#,##0;#,##0.00"/>
    <numFmt numFmtId="234" formatCode="#,##0.00_ ;\-#,##0.00\ "/>
  </numFmts>
  <fonts count="67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b/>
      <sz val="22"/>
      <name val="TH SarabunPSK"/>
      <family val="2"/>
    </font>
    <font>
      <b/>
      <u val="single"/>
      <sz val="15"/>
      <name val="TH SarabunPSK"/>
      <family val="2"/>
    </font>
    <font>
      <b/>
      <u val="double"/>
      <sz val="15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0"/>
    </font>
    <font>
      <sz val="10"/>
      <color indexed="8"/>
      <name val="Arial"/>
      <family val="0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37" applyFont="1" applyAlignment="1">
      <alignment/>
    </xf>
    <xf numFmtId="43" fontId="6" fillId="0" borderId="0" xfId="37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37" applyFont="1" applyBorder="1" applyAlignment="1">
      <alignment/>
    </xf>
    <xf numFmtId="43" fontId="5" fillId="0" borderId="0" xfId="37" applyFont="1" applyAlignment="1">
      <alignment/>
    </xf>
    <xf numFmtId="0" fontId="3" fillId="0" borderId="0" xfId="0" applyFont="1" applyAlignment="1">
      <alignment horizontal="center"/>
    </xf>
    <xf numFmtId="43" fontId="5" fillId="0" borderId="0" xfId="37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4" fillId="0" borderId="0" xfId="37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37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/>
    </xf>
    <xf numFmtId="202" fontId="3" fillId="0" borderId="12" xfId="0" applyNumberFormat="1" applyFont="1" applyBorder="1" applyAlignment="1">
      <alignment/>
    </xf>
    <xf numFmtId="202" fontId="9" fillId="0" borderId="12" xfId="0" applyNumberFormat="1" applyFont="1" applyBorder="1" applyAlignment="1">
      <alignment/>
    </xf>
    <xf numFmtId="202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0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3" fontId="3" fillId="0" borderId="17" xfId="39" applyFont="1" applyBorder="1" applyAlignment="1">
      <alignment/>
    </xf>
    <xf numFmtId="43" fontId="3" fillId="0" borderId="14" xfId="39" applyFont="1" applyBorder="1" applyAlignment="1">
      <alignment horizontal="center"/>
    </xf>
    <xf numFmtId="43" fontId="3" fillId="0" borderId="14" xfId="39" applyFont="1" applyBorder="1" applyAlignment="1">
      <alignment/>
    </xf>
    <xf numFmtId="43" fontId="3" fillId="0" borderId="13" xfId="39" applyFont="1" applyBorder="1" applyAlignment="1">
      <alignment/>
    </xf>
    <xf numFmtId="43" fontId="3" fillId="0" borderId="0" xfId="39" applyFont="1" applyAlignment="1">
      <alignment/>
    </xf>
    <xf numFmtId="43" fontId="3" fillId="0" borderId="0" xfId="39" applyFont="1" applyBorder="1" applyAlignment="1">
      <alignment/>
    </xf>
    <xf numFmtId="43" fontId="3" fillId="0" borderId="12" xfId="39" applyFont="1" applyBorder="1" applyAlignment="1">
      <alignment/>
    </xf>
    <xf numFmtId="43" fontId="3" fillId="0" borderId="16" xfId="39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3" fontId="7" fillId="0" borderId="0" xfId="37" applyFont="1" applyBorder="1" applyAlignment="1">
      <alignment/>
    </xf>
    <xf numFmtId="43" fontId="7" fillId="0" borderId="0" xfId="37" applyFont="1" applyAlignment="1">
      <alignment horizontal="center"/>
    </xf>
    <xf numFmtId="15" fontId="3" fillId="0" borderId="14" xfId="39" applyNumberFormat="1" applyFont="1" applyBorder="1" applyAlignment="1">
      <alignment horizontal="left"/>
    </xf>
    <xf numFmtId="43" fontId="3" fillId="0" borderId="10" xfId="39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18" xfId="37" applyFont="1" applyBorder="1" applyAlignment="1">
      <alignment horizontal="center"/>
    </xf>
    <xf numFmtId="0" fontId="4" fillId="0" borderId="0" xfId="0" applyFont="1" applyAlignment="1">
      <alignment vertical="center"/>
    </xf>
    <xf numFmtId="43" fontId="7" fillId="0" borderId="10" xfId="37" applyFont="1" applyBorder="1" applyAlignment="1">
      <alignment horizontal="center" vertical="center"/>
    </xf>
    <xf numFmtId="43" fontId="7" fillId="0" borderId="10" xfId="37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43" fontId="7" fillId="0" borderId="13" xfId="37" applyFont="1" applyBorder="1" applyAlignment="1">
      <alignment horizontal="center"/>
    </xf>
    <xf numFmtId="43" fontId="7" fillId="0" borderId="12" xfId="37" applyFont="1" applyBorder="1" applyAlignment="1">
      <alignment horizontal="center" vertical="center"/>
    </xf>
    <xf numFmtId="43" fontId="7" fillId="0" borderId="19" xfId="37" applyFont="1" applyBorder="1" applyAlignment="1">
      <alignment horizontal="center" wrapText="1"/>
    </xf>
    <xf numFmtId="234" fontId="4" fillId="0" borderId="20" xfId="37" applyNumberFormat="1" applyFont="1" applyBorder="1" applyAlignment="1">
      <alignment vertical="center"/>
    </xf>
    <xf numFmtId="234" fontId="7" fillId="0" borderId="20" xfId="37" applyNumberFormat="1" applyFont="1" applyBorder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 quotePrefix="1">
      <alignment vertical="center"/>
    </xf>
    <xf numFmtId="234" fontId="7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234" fontId="4" fillId="0" borderId="21" xfId="37" applyNumberFormat="1" applyFont="1" applyBorder="1" applyAlignment="1" quotePrefix="1">
      <alignment horizontal="right" vertical="center"/>
    </xf>
    <xf numFmtId="0" fontId="4" fillId="0" borderId="13" xfId="0" applyFont="1" applyBorder="1" applyAlignment="1" quotePrefix="1">
      <alignment horizontal="center" vertical="center"/>
    </xf>
    <xf numFmtId="234" fontId="4" fillId="0" borderId="21" xfId="37" applyNumberFormat="1" applyFont="1" applyBorder="1" applyAlignment="1">
      <alignment horizontal="right" vertical="center"/>
    </xf>
    <xf numFmtId="234" fontId="4" fillId="0" borderId="13" xfId="37" applyNumberFormat="1" applyFont="1" applyBorder="1" applyAlignment="1">
      <alignment vertical="center"/>
    </xf>
    <xf numFmtId="234" fontId="7" fillId="0" borderId="22" xfId="37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234" fontId="4" fillId="0" borderId="23" xfId="37" applyNumberFormat="1" applyFont="1" applyBorder="1" applyAlignment="1" quotePrefix="1">
      <alignment horizontal="center" vertical="center"/>
    </xf>
    <xf numFmtId="234" fontId="4" fillId="0" borderId="23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234" fontId="4" fillId="0" borderId="24" xfId="37" applyNumberFormat="1" applyFont="1" applyBorder="1" applyAlignment="1">
      <alignment horizontal="right" vertical="center"/>
    </xf>
    <xf numFmtId="234" fontId="4" fillId="0" borderId="23" xfId="37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234" fontId="4" fillId="0" borderId="21" xfId="37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234" fontId="4" fillId="0" borderId="23" xfId="37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34" fontId="4" fillId="0" borderId="25" xfId="37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3" fontId="4" fillId="0" borderId="0" xfId="37" applyFont="1" applyBorder="1" applyAlignment="1" quotePrefix="1">
      <alignment horizontal="center"/>
    </xf>
    <xf numFmtId="43" fontId="7" fillId="0" borderId="10" xfId="37" applyFont="1" applyBorder="1" applyAlignment="1">
      <alignment horizontal="center"/>
    </xf>
    <xf numFmtId="43" fontId="7" fillId="0" borderId="19" xfId="37" applyFont="1" applyBorder="1" applyAlignment="1">
      <alignment horizontal="center"/>
    </xf>
    <xf numFmtId="234" fontId="4" fillId="0" borderId="26" xfId="37" applyNumberFormat="1" applyFont="1" applyBorder="1" applyAlignment="1">
      <alignment/>
    </xf>
    <xf numFmtId="234" fontId="7" fillId="0" borderId="26" xfId="37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234" fontId="4" fillId="0" borderId="21" xfId="37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234" fontId="7" fillId="0" borderId="22" xfId="37" applyNumberFormat="1" applyFont="1" applyBorder="1" applyAlignment="1">
      <alignment horizontal="right"/>
    </xf>
    <xf numFmtId="234" fontId="7" fillId="0" borderId="22" xfId="37" applyNumberFormat="1" applyFont="1" applyBorder="1" applyAlignment="1" quotePrefix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  <xf numFmtId="234" fontId="4" fillId="0" borderId="21" xfId="37" applyNumberFormat="1" applyFont="1" applyBorder="1" applyAlignment="1">
      <alignment horizontal="center"/>
    </xf>
    <xf numFmtId="234" fontId="4" fillId="0" borderId="27" xfId="37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234" fontId="4" fillId="0" borderId="27" xfId="37" applyNumberFormat="1" applyFont="1" applyBorder="1" applyAlignment="1">
      <alignment/>
    </xf>
    <xf numFmtId="234" fontId="4" fillId="0" borderId="0" xfId="37" applyNumberFormat="1" applyFont="1" applyFill="1" applyAlignment="1">
      <alignment/>
    </xf>
    <xf numFmtId="0" fontId="4" fillId="0" borderId="12" xfId="0" applyFont="1" applyBorder="1" applyAlignment="1">
      <alignment/>
    </xf>
    <xf numFmtId="234" fontId="4" fillId="0" borderId="28" xfId="37" applyNumberFormat="1" applyFont="1" applyBorder="1" applyAlignment="1">
      <alignment horizontal="right"/>
    </xf>
    <xf numFmtId="234" fontId="4" fillId="0" borderId="13" xfId="37" applyNumberFormat="1" applyFont="1" applyBorder="1" applyAlignment="1" quotePrefix="1">
      <alignment horizontal="center"/>
    </xf>
    <xf numFmtId="234" fontId="4" fillId="0" borderId="13" xfId="37" applyNumberFormat="1" applyFont="1" applyBorder="1" applyAlignment="1">
      <alignment/>
    </xf>
    <xf numFmtId="234" fontId="4" fillId="0" borderId="0" xfId="37" applyNumberFormat="1" applyFont="1" applyAlignment="1">
      <alignment/>
    </xf>
    <xf numFmtId="234" fontId="4" fillId="0" borderId="29" xfId="37" applyNumberFormat="1" applyFont="1" applyBorder="1" applyAlignment="1" quotePrefix="1">
      <alignment horizontal="center"/>
    </xf>
    <xf numFmtId="234" fontId="4" fillId="0" borderId="29" xfId="37" applyNumberFormat="1" applyFont="1" applyBorder="1" applyAlignment="1">
      <alignment/>
    </xf>
    <xf numFmtId="43" fontId="4" fillId="0" borderId="0" xfId="37" applyFont="1" applyAlignment="1">
      <alignment/>
    </xf>
    <xf numFmtId="0" fontId="4" fillId="0" borderId="0" xfId="0" applyFont="1" applyAlignment="1">
      <alignment horizontal="left"/>
    </xf>
    <xf numFmtId="43" fontId="4" fillId="0" borderId="0" xfId="37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10" fillId="0" borderId="18" xfId="37" applyFont="1" applyBorder="1" applyAlignment="1">
      <alignment horizontal="center"/>
    </xf>
    <xf numFmtId="43" fontId="10" fillId="0" borderId="13" xfId="37" applyFont="1" applyBorder="1" applyAlignment="1">
      <alignment horizontal="center"/>
    </xf>
    <xf numFmtId="43" fontId="10" fillId="0" borderId="30" xfId="37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34" fontId="7" fillId="0" borderId="29" xfId="37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34" fontId="4" fillId="0" borderId="23" xfId="37" applyNumberFormat="1" applyFont="1" applyBorder="1" applyAlignment="1">
      <alignment horizontal="right"/>
    </xf>
    <xf numFmtId="234" fontId="4" fillId="0" borderId="21" xfId="37" applyNumberFormat="1" applyFont="1" applyBorder="1" applyAlignment="1" quotePrefix="1">
      <alignment horizontal="right"/>
    </xf>
    <xf numFmtId="234" fontId="7" fillId="0" borderId="22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/>
    </xf>
    <xf numFmtId="0" fontId="8" fillId="0" borderId="0" xfId="0" applyFont="1" applyAlignment="1">
      <alignment vertical="center"/>
    </xf>
    <xf numFmtId="234" fontId="7" fillId="0" borderId="28" xfId="37" applyNumberFormat="1" applyFont="1" applyBorder="1" applyAlignment="1">
      <alignment/>
    </xf>
    <xf numFmtId="234" fontId="7" fillId="0" borderId="22" xfId="37" applyNumberFormat="1" applyFont="1" applyBorder="1" applyAlignment="1">
      <alignment horizontal="center"/>
    </xf>
    <xf numFmtId="234" fontId="7" fillId="0" borderId="28" xfId="37" applyNumberFormat="1" applyFont="1" applyBorder="1" applyAlignment="1">
      <alignment horizontal="right"/>
    </xf>
    <xf numFmtId="234" fontId="7" fillId="0" borderId="22" xfId="37" applyNumberFormat="1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6" fillId="0" borderId="21" xfId="37" applyFont="1" applyBorder="1" applyAlignment="1">
      <alignment/>
    </xf>
    <xf numFmtId="43" fontId="6" fillId="0" borderId="27" xfId="37" applyFont="1" applyBorder="1" applyAlignment="1">
      <alignment/>
    </xf>
    <xf numFmtId="0" fontId="5" fillId="0" borderId="0" xfId="0" applyFont="1" applyAlignment="1">
      <alignment horizontal="right"/>
    </xf>
    <xf numFmtId="43" fontId="6" fillId="0" borderId="22" xfId="37" applyFont="1" applyBorder="1" applyAlignment="1">
      <alignment/>
    </xf>
    <xf numFmtId="0" fontId="13" fillId="0" borderId="0" xfId="0" applyFont="1" applyAlignment="1">
      <alignment/>
    </xf>
    <xf numFmtId="43" fontId="5" fillId="0" borderId="29" xfId="37" applyFont="1" applyBorder="1" applyAlignment="1">
      <alignment horizontal="center"/>
    </xf>
    <xf numFmtId="43" fontId="6" fillId="0" borderId="20" xfId="37" applyFont="1" applyBorder="1" applyAlignment="1">
      <alignment/>
    </xf>
    <xf numFmtId="43" fontId="6" fillId="0" borderId="23" xfId="37" applyFont="1" applyBorder="1" applyAlignment="1">
      <alignment/>
    </xf>
    <xf numFmtId="43" fontId="5" fillId="0" borderId="22" xfId="37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31" xfId="37" applyFont="1" applyBorder="1" applyAlignment="1">
      <alignment horizontal="center"/>
    </xf>
    <xf numFmtId="43" fontId="5" fillId="0" borderId="32" xfId="37" applyFont="1" applyBorder="1" applyAlignment="1">
      <alignment horizontal="center"/>
    </xf>
    <xf numFmtId="0" fontId="6" fillId="0" borderId="14" xfId="0" applyFont="1" applyBorder="1" applyAlignment="1">
      <alignment/>
    </xf>
    <xf numFmtId="234" fontId="6" fillId="0" borderId="33" xfId="37" applyNumberFormat="1" applyFont="1" applyBorder="1" applyAlignment="1">
      <alignment/>
    </xf>
    <xf numFmtId="234" fontId="6" fillId="0" borderId="34" xfId="37" applyNumberFormat="1" applyFont="1" applyBorder="1" applyAlignment="1">
      <alignment/>
    </xf>
    <xf numFmtId="234" fontId="6" fillId="0" borderId="25" xfId="37" applyNumberFormat="1" applyFont="1" applyBorder="1" applyAlignment="1">
      <alignment/>
    </xf>
    <xf numFmtId="234" fontId="6" fillId="0" borderId="35" xfId="37" applyNumberFormat="1" applyFont="1" applyBorder="1" applyAlignment="1">
      <alignment/>
    </xf>
    <xf numFmtId="234" fontId="6" fillId="0" borderId="36" xfId="37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234" fontId="5" fillId="0" borderId="37" xfId="37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234" fontId="6" fillId="0" borderId="41" xfId="37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6" fillId="0" borderId="0" xfId="53" applyNumberFormat="1" applyFont="1" applyAlignment="1">
      <alignment/>
    </xf>
    <xf numFmtId="2" fontId="5" fillId="0" borderId="0" xfId="53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5" fillId="0" borderId="0" xfId="53" applyNumberFormat="1" applyFont="1" applyAlignment="1">
      <alignment horizontal="left"/>
    </xf>
    <xf numFmtId="1" fontId="5" fillId="0" borderId="0" xfId="53" applyNumberFormat="1" applyFont="1" applyAlignment="1">
      <alignment horizontal="center"/>
    </xf>
    <xf numFmtId="2" fontId="5" fillId="0" borderId="29" xfId="53" applyNumberFormat="1" applyFont="1" applyBorder="1" applyAlignment="1">
      <alignment horizontal="center"/>
    </xf>
    <xf numFmtId="1" fontId="5" fillId="0" borderId="29" xfId="53" applyNumberFormat="1" applyFont="1" applyBorder="1" applyAlignment="1">
      <alignment horizontal="center"/>
    </xf>
    <xf numFmtId="2" fontId="5" fillId="0" borderId="42" xfId="53" applyNumberFormat="1" applyFont="1" applyBorder="1" applyAlignment="1">
      <alignment horizontal="center"/>
    </xf>
    <xf numFmtId="2" fontId="6" fillId="0" borderId="13" xfId="53" applyNumberFormat="1" applyFont="1" applyBorder="1" applyAlignment="1">
      <alignment/>
    </xf>
    <xf numFmtId="1" fontId="6" fillId="0" borderId="12" xfId="53" applyNumberFormat="1" applyFont="1" applyBorder="1" applyAlignment="1">
      <alignment horizontal="center"/>
    </xf>
    <xf numFmtId="43" fontId="6" fillId="0" borderId="12" xfId="37" applyFont="1" applyBorder="1" applyAlignment="1">
      <alignment/>
    </xf>
    <xf numFmtId="43" fontId="6" fillId="0" borderId="13" xfId="37" applyFont="1" applyBorder="1" applyAlignment="1">
      <alignment/>
    </xf>
    <xf numFmtId="2" fontId="6" fillId="0" borderId="28" xfId="53" applyNumberFormat="1" applyFont="1" applyBorder="1" applyAlignment="1">
      <alignment/>
    </xf>
    <xf numFmtId="1" fontId="6" fillId="0" borderId="28" xfId="53" applyNumberFormat="1" applyFont="1" applyBorder="1" applyAlignment="1">
      <alignment horizontal="center"/>
    </xf>
    <xf numFmtId="43" fontId="5" fillId="0" borderId="29" xfId="37" applyFont="1" applyBorder="1" applyAlignment="1">
      <alignment/>
    </xf>
    <xf numFmtId="2" fontId="5" fillId="0" borderId="10" xfId="53" applyNumberFormat="1" applyFont="1" applyBorder="1" applyAlignment="1">
      <alignment/>
    </xf>
    <xf numFmtId="1" fontId="6" fillId="0" borderId="17" xfId="53" applyNumberFormat="1" applyFont="1" applyBorder="1" applyAlignment="1">
      <alignment horizontal="center"/>
    </xf>
    <xf numFmtId="2" fontId="6" fillId="0" borderId="17" xfId="53" applyNumberFormat="1" applyFont="1" applyBorder="1" applyAlignment="1">
      <alignment/>
    </xf>
    <xf numFmtId="2" fontId="6" fillId="0" borderId="11" xfId="53" applyNumberFormat="1" applyFont="1" applyBorder="1" applyAlignment="1">
      <alignment/>
    </xf>
    <xf numFmtId="2" fontId="6" fillId="0" borderId="12" xfId="53" applyNumberFormat="1" applyFont="1" applyBorder="1" applyAlignment="1">
      <alignment/>
    </xf>
    <xf numFmtId="1" fontId="6" fillId="0" borderId="0" xfId="53" applyNumberFormat="1" applyFont="1" applyBorder="1" applyAlignment="1">
      <alignment horizontal="center"/>
    </xf>
    <xf numFmtId="2" fontId="6" fillId="0" borderId="0" xfId="53" applyNumberFormat="1" applyFont="1" applyBorder="1" applyAlignment="1">
      <alignment/>
    </xf>
    <xf numFmtId="2" fontId="6" fillId="0" borderId="14" xfId="53" applyNumberFormat="1" applyFont="1" applyBorder="1" applyAlignment="1">
      <alignment/>
    </xf>
    <xf numFmtId="2" fontId="6" fillId="0" borderId="16" xfId="53" applyNumberFormat="1" applyFont="1" applyBorder="1" applyAlignment="1">
      <alignment/>
    </xf>
    <xf numFmtId="1" fontId="6" fillId="0" borderId="43" xfId="53" applyNumberFormat="1" applyFont="1" applyBorder="1" applyAlignment="1">
      <alignment horizontal="center"/>
    </xf>
    <xf numFmtId="2" fontId="6" fillId="0" borderId="43" xfId="53" applyNumberFormat="1" applyFont="1" applyBorder="1" applyAlignment="1">
      <alignment/>
    </xf>
    <xf numFmtId="2" fontId="6" fillId="0" borderId="15" xfId="53" applyNumberFormat="1" applyFont="1" applyBorder="1" applyAlignment="1">
      <alignment/>
    </xf>
    <xf numFmtId="1" fontId="6" fillId="0" borderId="0" xfId="53" applyNumberFormat="1" applyFont="1" applyAlignment="1">
      <alignment horizontal="left"/>
    </xf>
    <xf numFmtId="0" fontId="61" fillId="0" borderId="0" xfId="0" applyFont="1" applyAlignment="1">
      <alignment horizontal="left" readingOrder="2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49" fontId="6" fillId="0" borderId="0" xfId="37" applyNumberFormat="1" applyFont="1" applyAlignment="1">
      <alignment horizontal="center"/>
    </xf>
    <xf numFmtId="1" fontId="6" fillId="0" borderId="0" xfId="53" applyNumberFormat="1" applyFont="1" applyAlignment="1">
      <alignment horizontal="center"/>
    </xf>
    <xf numFmtId="43" fontId="5" fillId="0" borderId="0" xfId="40" applyFont="1" applyAlignment="1">
      <alignment/>
    </xf>
    <xf numFmtId="43" fontId="6" fillId="0" borderId="0" xfId="40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40" applyNumberFormat="1" applyFont="1" applyAlignment="1">
      <alignment horizontal="center"/>
    </xf>
    <xf numFmtId="201" fontId="5" fillId="0" borderId="0" xfId="40" applyNumberFormat="1" applyFont="1" applyAlignment="1">
      <alignment horizontal="right"/>
    </xf>
    <xf numFmtId="201" fontId="5" fillId="0" borderId="0" xfId="40" applyNumberFormat="1" applyFont="1" applyAlignment="1">
      <alignment/>
    </xf>
    <xf numFmtId="201" fontId="5" fillId="0" borderId="0" xfId="40" applyNumberFormat="1" applyFont="1" applyAlignment="1">
      <alignment horizontal="left"/>
    </xf>
    <xf numFmtId="43" fontId="5" fillId="0" borderId="29" xfId="40" applyFont="1" applyBorder="1" applyAlignment="1">
      <alignment horizontal="center"/>
    </xf>
    <xf numFmtId="49" fontId="5" fillId="0" borderId="29" xfId="40" applyNumberFormat="1" applyFont="1" applyBorder="1" applyAlignment="1">
      <alignment horizontal="center"/>
    </xf>
    <xf numFmtId="43" fontId="5" fillId="0" borderId="42" xfId="40" applyFont="1" applyBorder="1" applyAlignment="1">
      <alignment horizontal="center"/>
    </xf>
    <xf numFmtId="43" fontId="5" fillId="0" borderId="0" xfId="40" applyFont="1" applyAlignment="1">
      <alignment horizontal="center"/>
    </xf>
    <xf numFmtId="0" fontId="5" fillId="0" borderId="10" xfId="0" applyFont="1" applyBorder="1" applyAlignment="1">
      <alignment/>
    </xf>
    <xf numFmtId="43" fontId="6" fillId="0" borderId="11" xfId="40" applyFont="1" applyBorder="1" applyAlignment="1">
      <alignment/>
    </xf>
    <xf numFmtId="49" fontId="6" fillId="0" borderId="10" xfId="40" applyNumberFormat="1" applyFont="1" applyBorder="1" applyAlignment="1">
      <alignment horizontal="center"/>
    </xf>
    <xf numFmtId="234" fontId="6" fillId="0" borderId="10" xfId="40" applyNumberFormat="1" applyFont="1" applyBorder="1" applyAlignment="1">
      <alignment/>
    </xf>
    <xf numFmtId="234" fontId="6" fillId="0" borderId="44" xfId="4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3" fontId="6" fillId="0" borderId="14" xfId="40" applyFont="1" applyBorder="1" applyAlignment="1">
      <alignment/>
    </xf>
    <xf numFmtId="49" fontId="6" fillId="0" borderId="12" xfId="40" applyNumberFormat="1" applyFont="1" applyBorder="1" applyAlignment="1">
      <alignment horizontal="center"/>
    </xf>
    <xf numFmtId="234" fontId="6" fillId="0" borderId="12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34" fontId="6" fillId="0" borderId="13" xfId="4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43" xfId="40" applyFont="1" applyBorder="1" applyAlignment="1">
      <alignment/>
    </xf>
    <xf numFmtId="49" fontId="6" fillId="0" borderId="28" xfId="40" applyNumberFormat="1" applyFont="1" applyBorder="1" applyAlignment="1">
      <alignment horizontal="center"/>
    </xf>
    <xf numFmtId="234" fontId="5" fillId="0" borderId="29" xfId="40" applyNumberFormat="1" applyFont="1" applyBorder="1" applyAlignment="1">
      <alignment/>
    </xf>
    <xf numFmtId="234" fontId="5" fillId="0" borderId="29" xfId="40" applyNumberFormat="1" applyFont="1" applyBorder="1" applyAlignment="1">
      <alignment horizontal="right"/>
    </xf>
    <xf numFmtId="4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17" xfId="40" applyFont="1" applyBorder="1" applyAlignment="1">
      <alignment/>
    </xf>
    <xf numFmtId="49" fontId="6" fillId="0" borderId="17" xfId="40" applyNumberFormat="1" applyFont="1" applyBorder="1" applyAlignment="1">
      <alignment horizontal="center"/>
    </xf>
    <xf numFmtId="43" fontId="5" fillId="0" borderId="17" xfId="40" applyFont="1" applyBorder="1" applyAlignment="1">
      <alignment/>
    </xf>
    <xf numFmtId="43" fontId="5" fillId="0" borderId="11" xfId="40" applyFont="1" applyBorder="1" applyAlignment="1">
      <alignment/>
    </xf>
    <xf numFmtId="43" fontId="6" fillId="0" borderId="0" xfId="40" applyFont="1" applyBorder="1" applyAlignment="1">
      <alignment/>
    </xf>
    <xf numFmtId="49" fontId="6" fillId="0" borderId="0" xfId="40" applyNumberFormat="1" applyFont="1" applyBorder="1" applyAlignment="1">
      <alignment horizontal="center"/>
    </xf>
    <xf numFmtId="49" fontId="6" fillId="0" borderId="43" xfId="40" applyNumberFormat="1" applyFont="1" applyBorder="1" applyAlignment="1">
      <alignment horizontal="center"/>
    </xf>
    <xf numFmtId="43" fontId="6" fillId="0" borderId="15" xfId="40" applyFont="1" applyBorder="1" applyAlignment="1">
      <alignment/>
    </xf>
    <xf numFmtId="49" fontId="6" fillId="0" borderId="0" xfId="40" applyNumberFormat="1" applyFont="1" applyAlignment="1">
      <alignment horizontal="center"/>
    </xf>
    <xf numFmtId="43" fontId="5" fillId="0" borderId="0" xfId="40" applyFont="1" applyAlignment="1">
      <alignment/>
    </xf>
    <xf numFmtId="43" fontId="5" fillId="0" borderId="0" xfId="0" applyNumberFormat="1" applyFont="1" applyAlignment="1">
      <alignment/>
    </xf>
    <xf numFmtId="234" fontId="6" fillId="0" borderId="44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center"/>
    </xf>
    <xf numFmtId="43" fontId="6" fillId="0" borderId="0" xfId="4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43" fontId="5" fillId="0" borderId="0" xfId="37" applyFont="1" applyAlignment="1">
      <alignment/>
    </xf>
    <xf numFmtId="201" fontId="5" fillId="0" borderId="0" xfId="37" applyNumberFormat="1" applyFont="1" applyAlignment="1">
      <alignment horizontal="left"/>
    </xf>
    <xf numFmtId="43" fontId="5" fillId="0" borderId="0" xfId="37" applyFont="1" applyAlignment="1">
      <alignment horizontal="center"/>
    </xf>
    <xf numFmtId="49" fontId="5" fillId="0" borderId="29" xfId="37" applyNumberFormat="1" applyFont="1" applyBorder="1" applyAlignment="1">
      <alignment horizontal="center"/>
    </xf>
    <xf numFmtId="43" fontId="5" fillId="0" borderId="42" xfId="37" applyFont="1" applyBorder="1" applyAlignment="1">
      <alignment horizontal="center"/>
    </xf>
    <xf numFmtId="49" fontId="6" fillId="0" borderId="10" xfId="37" applyNumberFormat="1" applyFont="1" applyBorder="1" applyAlignment="1">
      <alignment horizontal="center"/>
    </xf>
    <xf numFmtId="234" fontId="6" fillId="0" borderId="13" xfId="37" applyNumberFormat="1" applyFont="1" applyBorder="1" applyAlignment="1">
      <alignment/>
    </xf>
    <xf numFmtId="49" fontId="6" fillId="0" borderId="12" xfId="37" applyNumberFormat="1" applyFont="1" applyBorder="1" applyAlignment="1">
      <alignment horizontal="center"/>
    </xf>
    <xf numFmtId="234" fontId="6" fillId="0" borderId="14" xfId="37" applyNumberFormat="1" applyFont="1" applyBorder="1" applyAlignment="1">
      <alignment/>
    </xf>
    <xf numFmtId="43" fontId="6" fillId="0" borderId="28" xfId="37" applyFont="1" applyBorder="1" applyAlignment="1">
      <alignment/>
    </xf>
    <xf numFmtId="49" fontId="6" fillId="0" borderId="28" xfId="37" applyNumberFormat="1" applyFont="1" applyBorder="1" applyAlignment="1">
      <alignment horizontal="center"/>
    </xf>
    <xf numFmtId="234" fontId="5" fillId="0" borderId="29" xfId="37" applyNumberFormat="1" applyFont="1" applyBorder="1" applyAlignment="1">
      <alignment/>
    </xf>
    <xf numFmtId="49" fontId="6" fillId="0" borderId="17" xfId="37" applyNumberFormat="1" applyFont="1" applyBorder="1" applyAlignment="1">
      <alignment horizontal="center"/>
    </xf>
    <xf numFmtId="43" fontId="6" fillId="0" borderId="17" xfId="37" applyFont="1" applyBorder="1" applyAlignment="1">
      <alignment/>
    </xf>
    <xf numFmtId="43" fontId="6" fillId="0" borderId="11" xfId="37" applyFont="1" applyBorder="1" applyAlignment="1">
      <alignment/>
    </xf>
    <xf numFmtId="49" fontId="6" fillId="0" borderId="0" xfId="37" applyNumberFormat="1" applyFont="1" applyBorder="1" applyAlignment="1">
      <alignment horizontal="center"/>
    </xf>
    <xf numFmtId="43" fontId="6" fillId="0" borderId="14" xfId="37" applyFont="1" applyBorder="1" applyAlignment="1">
      <alignment/>
    </xf>
    <xf numFmtId="43" fontId="6" fillId="0" borderId="16" xfId="37" applyFont="1" applyBorder="1" applyAlignment="1">
      <alignment/>
    </xf>
    <xf numFmtId="49" fontId="6" fillId="0" borderId="43" xfId="37" applyNumberFormat="1" applyFont="1" applyBorder="1" applyAlignment="1">
      <alignment horizontal="center"/>
    </xf>
    <xf numFmtId="43" fontId="6" fillId="0" borderId="43" xfId="37" applyFont="1" applyBorder="1" applyAlignment="1">
      <alignment/>
    </xf>
    <xf numFmtId="43" fontId="6" fillId="0" borderId="15" xfId="37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3" fontId="5" fillId="0" borderId="0" xfId="37" applyFont="1" applyAlignment="1">
      <alignment horizontal="right"/>
    </xf>
    <xf numFmtId="0" fontId="5" fillId="0" borderId="4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3" fontId="5" fillId="0" borderId="44" xfId="37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3" fontId="5" fillId="0" borderId="16" xfId="37" applyFont="1" applyBorder="1" applyAlignment="1">
      <alignment horizontal="center"/>
    </xf>
    <xf numFmtId="43" fontId="5" fillId="0" borderId="28" xfId="37" applyFont="1" applyBorder="1" applyAlignment="1">
      <alignment horizontal="center"/>
    </xf>
    <xf numFmtId="0" fontId="14" fillId="0" borderId="12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43" fontId="6" fillId="0" borderId="44" xfId="37" applyFont="1" applyBorder="1" applyAlignment="1">
      <alignment/>
    </xf>
    <xf numFmtId="43" fontId="5" fillId="0" borderId="44" xfId="37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43" fontId="5" fillId="0" borderId="13" xfId="37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 quotePrefix="1">
      <alignment horizontal="center" vertical="top"/>
    </xf>
    <xf numFmtId="234" fontId="6" fillId="0" borderId="13" xfId="37" applyNumberFormat="1" applyFont="1" applyBorder="1" applyAlignment="1">
      <alignment vertical="top"/>
    </xf>
    <xf numFmtId="43" fontId="5" fillId="0" borderId="13" xfId="37" applyFont="1" applyBorder="1" applyAlignment="1">
      <alignment vertical="top"/>
    </xf>
    <xf numFmtId="43" fontId="6" fillId="0" borderId="13" xfId="37" applyFont="1" applyBorder="1" applyAlignment="1">
      <alignment vertical="top"/>
    </xf>
    <xf numFmtId="0" fontId="5" fillId="0" borderId="4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/>
    </xf>
    <xf numFmtId="234" fontId="5" fillId="0" borderId="29" xfId="37" applyNumberFormat="1" applyFont="1" applyBorder="1" applyAlignment="1">
      <alignment vertical="top"/>
    </xf>
    <xf numFmtId="234" fontId="5" fillId="0" borderId="22" xfId="37" applyNumberFormat="1" applyFont="1" applyBorder="1" applyAlignment="1">
      <alignment vertical="top"/>
    </xf>
    <xf numFmtId="43" fontId="5" fillId="0" borderId="22" xfId="37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234" fontId="6" fillId="0" borderId="12" xfId="37" applyNumberFormat="1" applyFont="1" applyBorder="1" applyAlignment="1">
      <alignment horizontal="right" vertical="top" wrapText="1"/>
    </xf>
    <xf numFmtId="234" fontId="6" fillId="0" borderId="12" xfId="37" applyNumberFormat="1" applyFont="1" applyBorder="1" applyAlignment="1">
      <alignment horizontal="left" vertical="top" wrapText="1"/>
    </xf>
    <xf numFmtId="43" fontId="6" fillId="0" borderId="12" xfId="37" applyFont="1" applyBorder="1" applyAlignment="1">
      <alignment horizontal="left" vertical="top" wrapText="1"/>
    </xf>
    <xf numFmtId="234" fontId="6" fillId="0" borderId="13" xfId="37" applyNumberFormat="1" applyFont="1" applyBorder="1" applyAlignment="1">
      <alignment horizontal="right" vertical="top"/>
    </xf>
    <xf numFmtId="43" fontId="5" fillId="0" borderId="14" xfId="37" applyFont="1" applyBorder="1" applyAlignment="1">
      <alignment vertical="top"/>
    </xf>
    <xf numFmtId="43" fontId="5" fillId="0" borderId="14" xfId="37" applyFont="1" applyBorder="1" applyAlignment="1">
      <alignment horizontal="center" vertical="top"/>
    </xf>
    <xf numFmtId="43" fontId="5" fillId="0" borderId="14" xfId="37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 horizontal="center"/>
    </xf>
    <xf numFmtId="234" fontId="5" fillId="0" borderId="22" xfId="37" applyNumberFormat="1" applyFont="1" applyBorder="1" applyAlignment="1">
      <alignment horizontal="right"/>
    </xf>
    <xf numFmtId="43" fontId="5" fillId="0" borderId="22" xfId="37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/>
    </xf>
    <xf numFmtId="43" fontId="5" fillId="0" borderId="13" xfId="37" applyFont="1" applyBorder="1" applyAlignment="1">
      <alignment horizontal="center"/>
    </xf>
    <xf numFmtId="43" fontId="5" fillId="0" borderId="13" xfId="37" applyFont="1" applyBorder="1" applyAlignment="1">
      <alignment horizontal="center" vertical="top"/>
    </xf>
    <xf numFmtId="201" fontId="6" fillId="0" borderId="13" xfId="37" applyNumberFormat="1" applyFont="1" applyBorder="1" applyAlignment="1">
      <alignment horizontal="center" vertical="top"/>
    </xf>
    <xf numFmtId="234" fontId="6" fillId="0" borderId="13" xfId="37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/>
    </xf>
    <xf numFmtId="43" fontId="5" fillId="0" borderId="22" xfId="37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234" fontId="6" fillId="0" borderId="28" xfId="37" applyNumberFormat="1" applyFont="1" applyBorder="1" applyAlignment="1">
      <alignment horizontal="center" vertical="top"/>
    </xf>
    <xf numFmtId="234" fontId="6" fillId="0" borderId="28" xfId="37" applyNumberFormat="1" applyFont="1" applyBorder="1" applyAlignment="1">
      <alignment vertical="top"/>
    </xf>
    <xf numFmtId="43" fontId="5" fillId="0" borderId="46" xfId="37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43" fontId="6" fillId="0" borderId="0" xfId="37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3" fontId="6" fillId="0" borderId="23" xfId="37" applyFont="1" applyBorder="1" applyAlignment="1">
      <alignment horizontal="left"/>
    </xf>
    <xf numFmtId="43" fontId="6" fillId="0" borderId="21" xfId="37" applyFont="1" applyBorder="1" applyAlignment="1">
      <alignment horizontal="left"/>
    </xf>
    <xf numFmtId="43" fontId="8" fillId="0" borderId="14" xfId="40" applyFont="1" applyBorder="1" applyAlignment="1">
      <alignment/>
    </xf>
    <xf numFmtId="234" fontId="6" fillId="0" borderId="13" xfId="37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234" fontId="5" fillId="0" borderId="0" xfId="0" applyNumberFormat="1" applyFont="1" applyAlignment="1">
      <alignment/>
    </xf>
    <xf numFmtId="234" fontId="7" fillId="0" borderId="13" xfId="3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234" fontId="4" fillId="0" borderId="0" xfId="0" applyNumberFormat="1" applyFont="1" applyAlignment="1">
      <alignment/>
    </xf>
    <xf numFmtId="234" fontId="6" fillId="33" borderId="25" xfId="37" applyNumberFormat="1" applyFont="1" applyFill="1" applyBorder="1" applyAlignment="1">
      <alignment/>
    </xf>
    <xf numFmtId="43" fontId="6" fillId="0" borderId="0" xfId="37" applyFont="1" applyBorder="1" applyAlignment="1">
      <alignment horizontal="left" vertical="top" wrapText="1"/>
    </xf>
    <xf numFmtId="234" fontId="6" fillId="0" borderId="0" xfId="0" applyNumberFormat="1" applyFont="1" applyAlignment="1">
      <alignment/>
    </xf>
    <xf numFmtId="0" fontId="6" fillId="0" borderId="28" xfId="0" applyFont="1" applyBorder="1" applyAlignment="1">
      <alignment vertical="top" wrapText="1"/>
    </xf>
    <xf numFmtId="234" fontId="6" fillId="0" borderId="28" xfId="37" applyNumberFormat="1" applyFont="1" applyBorder="1" applyAlignment="1">
      <alignment horizontal="right" vertical="top"/>
    </xf>
    <xf numFmtId="234" fontId="4" fillId="0" borderId="24" xfId="37" applyNumberFormat="1" applyFont="1" applyBorder="1" applyAlignment="1">
      <alignment horizontal="center"/>
    </xf>
    <xf numFmtId="234" fontId="4" fillId="0" borderId="24" xfId="37" applyNumberFormat="1" applyFont="1" applyBorder="1" applyAlignment="1">
      <alignment horizontal="right"/>
    </xf>
    <xf numFmtId="234" fontId="4" fillId="0" borderId="24" xfId="37" applyNumberFormat="1" applyFont="1" applyBorder="1" applyAlignment="1">
      <alignment/>
    </xf>
    <xf numFmtId="234" fontId="7" fillId="0" borderId="29" xfId="37" applyNumberFormat="1" applyFont="1" applyBorder="1" applyAlignment="1">
      <alignment horizontal="right"/>
    </xf>
    <xf numFmtId="0" fontId="62" fillId="0" borderId="21" xfId="50" applyFont="1" applyBorder="1">
      <alignment/>
      <protection/>
    </xf>
    <xf numFmtId="43" fontId="6" fillId="0" borderId="0" xfId="40" applyFont="1" applyAlignment="1">
      <alignment horizontal="left"/>
    </xf>
    <xf numFmtId="0" fontId="3" fillId="0" borderId="0" xfId="49" applyFont="1">
      <alignment/>
      <protection/>
    </xf>
    <xf numFmtId="0" fontId="63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63" fillId="0" borderId="29" xfId="50" applyFont="1" applyBorder="1" applyAlignment="1">
      <alignment horizontal="center"/>
      <protection/>
    </xf>
    <xf numFmtId="194" fontId="2" fillId="0" borderId="29" xfId="42" applyFont="1" applyBorder="1" applyAlignment="1">
      <alignment horizontal="center"/>
    </xf>
    <xf numFmtId="0" fontId="64" fillId="0" borderId="20" xfId="50" applyFont="1" applyBorder="1">
      <alignment/>
      <protection/>
    </xf>
    <xf numFmtId="194" fontId="3" fillId="34" borderId="20" xfId="42" applyFont="1" applyFill="1" applyBorder="1" applyAlignment="1">
      <alignment/>
    </xf>
    <xf numFmtId="49" fontId="64" fillId="0" borderId="20" xfId="50" applyNumberFormat="1" applyFont="1" applyBorder="1">
      <alignment/>
      <protection/>
    </xf>
    <xf numFmtId="0" fontId="64" fillId="0" borderId="21" xfId="50" applyFont="1" applyBorder="1">
      <alignment/>
      <protection/>
    </xf>
    <xf numFmtId="194" fontId="3" fillId="34" borderId="21" xfId="42" applyFont="1" applyFill="1" applyBorder="1" applyAlignment="1">
      <alignment/>
    </xf>
    <xf numFmtId="49" fontId="64" fillId="0" borderId="21" xfId="50" applyNumberFormat="1" applyFont="1" applyBorder="1">
      <alignment/>
      <protection/>
    </xf>
    <xf numFmtId="194" fontId="3" fillId="0" borderId="21" xfId="42" applyFont="1" applyBorder="1" applyAlignment="1">
      <alignment/>
    </xf>
    <xf numFmtId="49" fontId="64" fillId="0" borderId="27" xfId="50" applyNumberFormat="1" applyFont="1" applyBorder="1">
      <alignment/>
      <protection/>
    </xf>
    <xf numFmtId="0" fontId="64" fillId="0" borderId="27" xfId="50" applyFont="1" applyBorder="1">
      <alignment/>
      <protection/>
    </xf>
    <xf numFmtId="194" fontId="3" fillId="0" borderId="27" xfId="42" applyFont="1" applyBorder="1" applyAlignment="1">
      <alignment/>
    </xf>
    <xf numFmtId="49" fontId="64" fillId="0" borderId="23" xfId="50" applyNumberFormat="1" applyFont="1" applyBorder="1">
      <alignment/>
      <protection/>
    </xf>
    <xf numFmtId="0" fontId="64" fillId="0" borderId="23" xfId="50" applyFont="1" applyBorder="1">
      <alignment/>
      <protection/>
    </xf>
    <xf numFmtId="194" fontId="3" fillId="0" borderId="23" xfId="42" applyFont="1" applyBorder="1" applyAlignment="1">
      <alignment/>
    </xf>
    <xf numFmtId="49" fontId="64" fillId="0" borderId="24" xfId="50" applyNumberFormat="1" applyFont="1" applyBorder="1">
      <alignment/>
      <protection/>
    </xf>
    <xf numFmtId="0" fontId="64" fillId="0" borderId="24" xfId="50" applyFont="1" applyBorder="1">
      <alignment/>
      <protection/>
    </xf>
    <xf numFmtId="194" fontId="3" fillId="0" borderId="24" xfId="42" applyFont="1" applyBorder="1" applyAlignment="1">
      <alignment/>
    </xf>
    <xf numFmtId="0" fontId="63" fillId="0" borderId="42" xfId="50" applyFont="1" applyBorder="1">
      <alignment/>
      <protection/>
    </xf>
    <xf numFmtId="0" fontId="63" fillId="0" borderId="48" xfId="50" applyFont="1" applyBorder="1">
      <alignment/>
      <protection/>
    </xf>
    <xf numFmtId="0" fontId="63" fillId="0" borderId="49" xfId="50" applyFont="1" applyBorder="1" applyAlignment="1">
      <alignment horizontal="right"/>
      <protection/>
    </xf>
    <xf numFmtId="194" fontId="2" fillId="0" borderId="29" xfId="42" applyFont="1" applyBorder="1" applyAlignment="1">
      <alignment/>
    </xf>
    <xf numFmtId="0" fontId="63" fillId="0" borderId="29" xfId="50" applyFont="1" applyBorder="1">
      <alignment/>
      <protection/>
    </xf>
    <xf numFmtId="234" fontId="4" fillId="0" borderId="24" xfId="37" applyNumberFormat="1" applyFont="1" applyBorder="1" applyAlignment="1">
      <alignment vertical="center"/>
    </xf>
    <xf numFmtId="234" fontId="7" fillId="0" borderId="28" xfId="37" applyNumberFormat="1" applyFont="1" applyBorder="1" applyAlignment="1" quotePrefix="1">
      <alignment horizontal="right" vertical="center"/>
    </xf>
    <xf numFmtId="234" fontId="4" fillId="0" borderId="27" xfId="37" applyNumberFormat="1" applyFont="1" applyBorder="1" applyAlignment="1">
      <alignment vertical="center"/>
    </xf>
    <xf numFmtId="234" fontId="6" fillId="0" borderId="50" xfId="37" applyNumberFormat="1" applyFont="1" applyBorder="1" applyAlignment="1">
      <alignment/>
    </xf>
    <xf numFmtId="43" fontId="65" fillId="0" borderId="13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234" fontId="5" fillId="0" borderId="45" xfId="37" applyNumberFormat="1" applyFont="1" applyBorder="1" applyAlignment="1">
      <alignment horizontal="right" vertical="top"/>
    </xf>
    <xf numFmtId="234" fontId="5" fillId="0" borderId="45" xfId="37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3" fontId="4" fillId="0" borderId="12" xfId="39" applyFont="1" applyBorder="1" applyAlignment="1">
      <alignment horizontal="left"/>
    </xf>
    <xf numFmtId="43" fontId="4" fillId="0" borderId="14" xfId="39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43" fontId="5" fillId="0" borderId="0" xfId="39" applyFont="1" applyAlignment="1">
      <alignment horizontal="left"/>
    </xf>
    <xf numFmtId="49" fontId="6" fillId="0" borderId="0" xfId="37" applyNumberFormat="1" applyFont="1" applyAlignment="1">
      <alignment horizontal="left"/>
    </xf>
    <xf numFmtId="201" fontId="5" fillId="0" borderId="0" xfId="40" applyNumberFormat="1" applyFont="1" applyAlignment="1">
      <alignment horizontal="center"/>
    </xf>
    <xf numFmtId="43" fontId="5" fillId="0" borderId="29" xfId="40" applyFont="1" applyBorder="1" applyAlignment="1">
      <alignment horizontal="center"/>
    </xf>
    <xf numFmtId="43" fontId="5" fillId="0" borderId="0" xfId="39" applyFont="1" applyAlignment="1">
      <alignment horizontal="center"/>
    </xf>
    <xf numFmtId="43" fontId="6" fillId="0" borderId="0" xfId="40" applyFont="1" applyAlignment="1">
      <alignment horizontal="left"/>
    </xf>
    <xf numFmtId="0" fontId="66" fillId="0" borderId="0" xfId="0" applyFont="1" applyAlignment="1">
      <alignment horizontal="center"/>
    </xf>
    <xf numFmtId="43" fontId="5" fillId="0" borderId="0" xfId="39" applyFont="1" applyAlignment="1">
      <alignment horizontal="right"/>
    </xf>
    <xf numFmtId="2" fontId="5" fillId="0" borderId="0" xfId="5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3" fontId="7" fillId="0" borderId="44" xfId="37" applyFont="1" applyBorder="1" applyAlignment="1">
      <alignment horizontal="center" wrapText="1"/>
    </xf>
    <xf numFmtId="43" fontId="7" fillId="0" borderId="30" xfId="37" applyFont="1" applyBorder="1" applyAlignment="1">
      <alignment horizont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15" fillId="0" borderId="44" xfId="37" applyFont="1" applyBorder="1" applyAlignment="1">
      <alignment horizontal="center" vertical="center" wrapText="1"/>
    </xf>
    <xf numFmtId="43" fontId="15" fillId="0" borderId="30" xfId="37" applyFont="1" applyBorder="1" applyAlignment="1">
      <alignment horizontal="center" vertical="center" wrapText="1"/>
    </xf>
    <xf numFmtId="21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17" xfId="37" applyFont="1" applyBorder="1" applyAlignment="1">
      <alignment horizontal="right"/>
    </xf>
    <xf numFmtId="43" fontId="5" fillId="0" borderId="11" xfId="37" applyFont="1" applyBorder="1" applyAlignment="1">
      <alignment horizontal="right"/>
    </xf>
    <xf numFmtId="0" fontId="63" fillId="0" borderId="0" xfId="50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4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5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161925</xdr:rowOff>
    </xdr:from>
    <xdr:to>
      <xdr:col>0</xdr:col>
      <xdr:colOff>0</xdr:colOff>
      <xdr:row>73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5640050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68</xdr:row>
      <xdr:rowOff>180975</xdr:rowOff>
    </xdr:from>
    <xdr:to>
      <xdr:col>0</xdr:col>
      <xdr:colOff>0</xdr:colOff>
      <xdr:row>73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659100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73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640050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73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640050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68</xdr:row>
      <xdr:rowOff>180975</xdr:rowOff>
    </xdr:from>
    <xdr:to>
      <xdr:col>0</xdr:col>
      <xdr:colOff>0</xdr:colOff>
      <xdr:row>73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659100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68</xdr:row>
      <xdr:rowOff>161925</xdr:rowOff>
    </xdr:from>
    <xdr:to>
      <xdr:col>0</xdr:col>
      <xdr:colOff>0</xdr:colOff>
      <xdr:row>73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640050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4494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684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4494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4494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44684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44494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228600</xdr:rowOff>
    </xdr:from>
    <xdr:to>
      <xdr:col>3</xdr:col>
      <xdr:colOff>638175</xdr:colOff>
      <xdr:row>64</xdr:row>
      <xdr:rowOff>0</xdr:rowOff>
    </xdr:to>
    <xdr:sp>
      <xdr:nvSpPr>
        <xdr:cNvPr id="1" name="ตัวเชื่อมต่อตรง 5"/>
        <xdr:cNvSpPr>
          <a:spLocks/>
        </xdr:cNvSpPr>
      </xdr:nvSpPr>
      <xdr:spPr>
        <a:xfrm rot="16200000" flipH="1">
          <a:off x="5229225" y="1600200"/>
          <a:ext cx="0" cy="1303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F11" sqref="F11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22.8515625" style="40" customWidth="1"/>
    <col min="4" max="4" width="21.28125" style="1" customWidth="1"/>
    <col min="5" max="5" width="14.140625" style="1" bestFit="1" customWidth="1"/>
    <col min="6" max="6" width="9.140625" style="1" customWidth="1"/>
    <col min="7" max="7" width="19.140625" style="1" customWidth="1"/>
    <col min="8" max="16384" width="9.140625" style="1" customWidth="1"/>
  </cols>
  <sheetData>
    <row r="1" spans="1:4" ht="24">
      <c r="A1" s="17" t="s">
        <v>99</v>
      </c>
      <c r="B1" s="18"/>
      <c r="C1" s="36"/>
      <c r="D1" s="18"/>
    </row>
    <row r="2" spans="1:4" ht="18.75" customHeight="1">
      <c r="A2" s="400" t="s">
        <v>45</v>
      </c>
      <c r="B2" s="401"/>
      <c r="C2" s="404" t="s">
        <v>265</v>
      </c>
      <c r="D2" s="405"/>
    </row>
    <row r="3" spans="1:4" ht="19.5" customHeight="1">
      <c r="A3" s="402"/>
      <c r="B3" s="403"/>
      <c r="C3" s="406" t="s">
        <v>266</v>
      </c>
      <c r="D3" s="407"/>
    </row>
    <row r="4" spans="1:4" ht="19.5" customHeight="1">
      <c r="A4" s="19"/>
      <c r="B4" s="13"/>
      <c r="C4" s="37"/>
      <c r="D4" s="20" t="s">
        <v>23</v>
      </c>
    </row>
    <row r="5" spans="1:4" ht="25.5" customHeight="1">
      <c r="A5" s="19" t="s">
        <v>86</v>
      </c>
      <c r="B5" s="13"/>
      <c r="C5" s="50">
        <v>241030</v>
      </c>
      <c r="D5" s="39">
        <v>31787989.51</v>
      </c>
    </row>
    <row r="6" spans="1:4" ht="24.75" customHeight="1">
      <c r="A6" s="19" t="s">
        <v>52</v>
      </c>
      <c r="B6" s="13"/>
      <c r="C6" s="38"/>
      <c r="D6" s="21"/>
    </row>
    <row r="7" spans="1:4" ht="23.25" customHeight="1">
      <c r="A7" s="19" t="s">
        <v>56</v>
      </c>
      <c r="B7" s="13"/>
      <c r="C7" s="38"/>
      <c r="D7" s="21"/>
    </row>
    <row r="8" spans="1:4" ht="15.75" customHeight="1">
      <c r="A8" s="19"/>
      <c r="B8" s="13"/>
      <c r="C8" s="38"/>
      <c r="D8" s="21"/>
    </row>
    <row r="9" spans="1:4" ht="24">
      <c r="A9" s="19" t="s">
        <v>588</v>
      </c>
      <c r="B9" s="13"/>
      <c r="C9" s="38"/>
      <c r="D9" s="21"/>
    </row>
    <row r="10" spans="1:4" s="10" customFormat="1" ht="21.75" customHeight="1">
      <c r="A10" s="22" t="s">
        <v>46</v>
      </c>
      <c r="B10" s="23" t="s">
        <v>47</v>
      </c>
      <c r="C10" s="24" t="s">
        <v>48</v>
      </c>
      <c r="D10" s="20"/>
    </row>
    <row r="11" spans="1:4" s="10" customFormat="1" ht="21.75" customHeight="1">
      <c r="A11" s="35" t="s">
        <v>589</v>
      </c>
      <c r="B11" s="25" t="s">
        <v>590</v>
      </c>
      <c r="C11" s="38">
        <v>9225.39</v>
      </c>
      <c r="D11" s="27"/>
    </row>
    <row r="12" spans="1:4" s="10" customFormat="1" ht="21.75" customHeight="1">
      <c r="A12" s="35" t="s">
        <v>589</v>
      </c>
      <c r="B12" s="25" t="s">
        <v>591</v>
      </c>
      <c r="C12" s="38">
        <v>15840</v>
      </c>
      <c r="D12" s="26"/>
    </row>
    <row r="13" spans="1:4" s="10" customFormat="1" ht="21.75" customHeight="1">
      <c r="A13" s="35"/>
      <c r="B13" s="25"/>
      <c r="C13" s="38"/>
      <c r="D13" s="26"/>
    </row>
    <row r="14" spans="1:4" s="10" customFormat="1" ht="21.75" customHeight="1">
      <c r="A14" s="35"/>
      <c r="B14" s="25"/>
      <c r="C14" s="38"/>
      <c r="D14" s="26"/>
    </row>
    <row r="15" spans="1:4" s="10" customFormat="1" ht="21.75" customHeight="1">
      <c r="A15" s="35"/>
      <c r="B15" s="25"/>
      <c r="C15" s="38"/>
      <c r="D15" s="26"/>
    </row>
    <row r="16" spans="1:4" s="390" customFormat="1" ht="21.75" customHeight="1">
      <c r="A16" s="35"/>
      <c r="B16" s="25"/>
      <c r="C16" s="38"/>
      <c r="D16" s="389"/>
    </row>
    <row r="17" spans="1:4" s="10" customFormat="1" ht="21.75" customHeight="1">
      <c r="A17" s="35"/>
      <c r="B17" s="25"/>
      <c r="C17" s="38"/>
      <c r="D17" s="26"/>
    </row>
    <row r="18" spans="1:4" s="10" customFormat="1" ht="21.75" customHeight="1">
      <c r="A18" s="35"/>
      <c r="B18" s="25"/>
      <c r="C18" s="38"/>
      <c r="D18" s="26"/>
    </row>
    <row r="19" spans="1:4" s="10" customFormat="1" ht="21.75" customHeight="1">
      <c r="A19" s="35"/>
      <c r="B19" s="25"/>
      <c r="C19" s="38"/>
      <c r="D19" s="26"/>
    </row>
    <row r="20" spans="1:4" s="10" customFormat="1" ht="21.75" customHeight="1">
      <c r="A20" s="35"/>
      <c r="B20" s="25"/>
      <c r="C20" s="38"/>
      <c r="D20" s="26"/>
    </row>
    <row r="21" spans="1:4" ht="19.5" customHeight="1">
      <c r="A21" s="35"/>
      <c r="B21" s="25"/>
      <c r="C21" s="38"/>
      <c r="D21" s="27"/>
    </row>
    <row r="22" spans="1:4" ht="19.5" customHeight="1">
      <c r="A22" s="35"/>
      <c r="B22" s="25"/>
      <c r="C22" s="38"/>
      <c r="D22" s="27"/>
    </row>
    <row r="23" spans="1:4" ht="19.5" customHeight="1">
      <c r="A23" s="35"/>
      <c r="B23" s="25"/>
      <c r="C23" s="38"/>
      <c r="D23" s="27"/>
    </row>
    <row r="24" spans="1:4" ht="19.5" customHeight="1">
      <c r="A24" s="35"/>
      <c r="B24" s="25"/>
      <c r="C24" s="38"/>
      <c r="D24" s="27"/>
    </row>
    <row r="25" spans="1:4" ht="19.5" customHeight="1">
      <c r="A25" s="35"/>
      <c r="B25" s="25"/>
      <c r="C25" s="38"/>
      <c r="D25" s="27"/>
    </row>
    <row r="26" spans="1:4" ht="19.5" customHeight="1">
      <c r="A26" s="35"/>
      <c r="B26" s="25"/>
      <c r="C26" s="38"/>
      <c r="D26" s="27">
        <f>SUM(C11:C25)</f>
        <v>25065.39</v>
      </c>
    </row>
    <row r="27" spans="1:4" ht="19.5" customHeight="1">
      <c r="A27" s="28" t="s">
        <v>53</v>
      </c>
      <c r="B27" s="25"/>
      <c r="C27" s="38"/>
      <c r="D27" s="27"/>
    </row>
    <row r="28" spans="1:4" ht="19.5" customHeight="1">
      <c r="A28" s="29" t="s">
        <v>49</v>
      </c>
      <c r="B28" s="25"/>
      <c r="C28" s="38"/>
      <c r="D28" s="27"/>
    </row>
    <row r="29" spans="1:4" ht="19.5" customHeight="1">
      <c r="A29" s="28" t="s">
        <v>592</v>
      </c>
      <c r="B29" s="25"/>
      <c r="C29" s="38"/>
      <c r="D29" s="27">
        <v>400</v>
      </c>
    </row>
    <row r="30" spans="1:7" ht="21.75" customHeight="1">
      <c r="A30" s="33" t="s">
        <v>87</v>
      </c>
      <c r="B30" s="13"/>
      <c r="C30" s="50">
        <f>+C5</f>
        <v>241030</v>
      </c>
      <c r="D30" s="27">
        <f>+D5-D26-D29</f>
        <v>31762524.12</v>
      </c>
      <c r="E30" s="12"/>
      <c r="G30" s="12"/>
    </row>
    <row r="31" spans="1:4" ht="21.75" customHeight="1">
      <c r="A31" s="30" t="s">
        <v>50</v>
      </c>
      <c r="B31" s="18"/>
      <c r="C31" s="51" t="s">
        <v>51</v>
      </c>
      <c r="D31" s="18"/>
    </row>
    <row r="32" spans="1:4" ht="21.75" customHeight="1">
      <c r="A32" s="28" t="s">
        <v>97</v>
      </c>
      <c r="B32" s="31"/>
      <c r="C32" s="42" t="s">
        <v>354</v>
      </c>
      <c r="D32" s="31"/>
    </row>
    <row r="33" spans="1:4" ht="21.75" customHeight="1">
      <c r="A33" s="52" t="s">
        <v>444</v>
      </c>
      <c r="B33" s="31"/>
      <c r="C33" s="42" t="s">
        <v>446</v>
      </c>
      <c r="D33" s="31"/>
    </row>
    <row r="34" spans="1:4" ht="21.75" customHeight="1">
      <c r="A34" s="408" t="s">
        <v>421</v>
      </c>
      <c r="B34" s="405"/>
      <c r="C34" s="409" t="s">
        <v>445</v>
      </c>
      <c r="D34" s="410"/>
    </row>
    <row r="35" spans="1:4" ht="21.75" customHeight="1">
      <c r="A35" s="411"/>
      <c r="B35" s="407"/>
      <c r="C35" s="43" t="s">
        <v>376</v>
      </c>
      <c r="D35" s="32"/>
    </row>
    <row r="36" spans="1:4" ht="21.75" customHeight="1">
      <c r="A36" s="45"/>
      <c r="B36" s="45"/>
      <c r="C36" s="36"/>
      <c r="D36" s="34"/>
    </row>
    <row r="37" spans="1:4" ht="21.75" customHeight="1">
      <c r="A37" s="44"/>
      <c r="B37" s="44"/>
      <c r="C37" s="41"/>
      <c r="D37" s="13"/>
    </row>
    <row r="38" spans="1:4" ht="21.75" customHeight="1">
      <c r="A38" s="44"/>
      <c r="B38" s="44"/>
      <c r="C38" s="41"/>
      <c r="D38" s="13"/>
    </row>
    <row r="39" spans="1:4" ht="21.75" customHeight="1">
      <c r="A39" s="44"/>
      <c r="B39" s="44"/>
      <c r="C39" s="41"/>
      <c r="D39" s="13"/>
    </row>
  </sheetData>
  <sheetProtection/>
  <mergeCells count="6">
    <mergeCell ref="A2:B3"/>
    <mergeCell ref="C2:D2"/>
    <mergeCell ref="C3:D3"/>
    <mergeCell ref="A34:B34"/>
    <mergeCell ref="C34:D34"/>
    <mergeCell ref="A35:B35"/>
  </mergeCells>
  <printOptions/>
  <pageMargins left="0.7480314960629921" right="0.35433070866141736" top="0.5118110236220472" bottom="0.551181102362204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150" zoomScaleNormal="120" zoomScaleSheetLayoutView="150" workbookViewId="0" topLeftCell="A1">
      <selection activeCell="D5" sqref="D5"/>
    </sheetView>
  </sheetViews>
  <sheetFormatPr defaultColWidth="9.140625" defaultRowHeight="23.25" customHeight="1"/>
  <cols>
    <col min="1" max="1" width="10.8515625" style="359" bestFit="1" customWidth="1"/>
    <col min="2" max="2" width="0" style="359" hidden="1" customWidth="1"/>
    <col min="3" max="3" width="28.8515625" style="359" customWidth="1"/>
    <col min="4" max="4" width="45.57421875" style="359" customWidth="1"/>
    <col min="5" max="5" width="14.57421875" style="359" bestFit="1" customWidth="1"/>
    <col min="6" max="6" width="12.28125" style="359" bestFit="1" customWidth="1"/>
    <col min="7" max="16384" width="9.140625" style="359" customWidth="1"/>
  </cols>
  <sheetData>
    <row r="1" spans="1:6" ht="23.25" customHeight="1">
      <c r="A1" s="446" t="s">
        <v>270</v>
      </c>
      <c r="B1" s="446"/>
      <c r="C1" s="446"/>
      <c r="D1" s="446"/>
      <c r="E1" s="446"/>
      <c r="F1" s="446"/>
    </row>
    <row r="2" spans="1:6" ht="23.25" customHeight="1">
      <c r="A2" s="446" t="s">
        <v>556</v>
      </c>
      <c r="B2" s="446"/>
      <c r="C2" s="446"/>
      <c r="D2" s="446"/>
      <c r="E2" s="446"/>
      <c r="F2" s="446"/>
    </row>
    <row r="3" spans="1:6" ht="23.25" customHeight="1">
      <c r="A3" s="360"/>
      <c r="B3" s="360"/>
      <c r="C3" s="360"/>
      <c r="D3" s="360"/>
      <c r="E3" s="361"/>
      <c r="F3" s="360"/>
    </row>
    <row r="4" spans="1:6" ht="23.25" customHeight="1">
      <c r="A4" s="362" t="s">
        <v>271</v>
      </c>
      <c r="B4" s="362" t="s">
        <v>272</v>
      </c>
      <c r="C4" s="362" t="s">
        <v>273</v>
      </c>
      <c r="D4" s="362" t="s">
        <v>0</v>
      </c>
      <c r="E4" s="363" t="s">
        <v>48</v>
      </c>
      <c r="F4" s="362" t="s">
        <v>274</v>
      </c>
    </row>
    <row r="5" spans="1:6" ht="23.25" customHeight="1">
      <c r="A5" s="364" t="s">
        <v>275</v>
      </c>
      <c r="B5" s="364" t="s">
        <v>276</v>
      </c>
      <c r="C5" s="364" t="s">
        <v>277</v>
      </c>
      <c r="D5" s="364" t="s">
        <v>278</v>
      </c>
      <c r="E5" s="365">
        <v>9000</v>
      </c>
      <c r="F5" s="366" t="s">
        <v>449</v>
      </c>
    </row>
    <row r="6" spans="1:6" ht="23.25" customHeight="1">
      <c r="A6" s="367" t="s">
        <v>279</v>
      </c>
      <c r="B6" s="367" t="s">
        <v>280</v>
      </c>
      <c r="C6" s="367" t="s">
        <v>281</v>
      </c>
      <c r="D6" s="367" t="s">
        <v>282</v>
      </c>
      <c r="E6" s="368">
        <v>12870</v>
      </c>
      <c r="F6" s="367" t="s">
        <v>283</v>
      </c>
    </row>
    <row r="7" spans="1:6" ht="23.25" customHeight="1">
      <c r="A7" s="367" t="s">
        <v>284</v>
      </c>
      <c r="B7" s="367" t="s">
        <v>285</v>
      </c>
      <c r="C7" s="367" t="s">
        <v>286</v>
      </c>
      <c r="D7" s="357" t="s">
        <v>287</v>
      </c>
      <c r="E7" s="368">
        <v>26600</v>
      </c>
      <c r="F7" s="367" t="s">
        <v>288</v>
      </c>
    </row>
    <row r="8" spans="1:6" ht="23.25" customHeight="1">
      <c r="A8" s="369" t="s">
        <v>289</v>
      </c>
      <c r="B8" s="367"/>
      <c r="C8" s="367" t="s">
        <v>290</v>
      </c>
      <c r="D8" s="367" t="s">
        <v>291</v>
      </c>
      <c r="E8" s="370">
        <v>6850</v>
      </c>
      <c r="F8" s="369" t="s">
        <v>292</v>
      </c>
    </row>
    <row r="9" spans="1:6" ht="23.25" customHeight="1">
      <c r="A9" s="369" t="s">
        <v>293</v>
      </c>
      <c r="B9" s="367"/>
      <c r="C9" s="367" t="s">
        <v>294</v>
      </c>
      <c r="D9" s="357" t="s">
        <v>295</v>
      </c>
      <c r="E9" s="370">
        <v>1500</v>
      </c>
      <c r="F9" s="369" t="s">
        <v>296</v>
      </c>
    </row>
    <row r="10" spans="1:6" ht="23.25" customHeight="1">
      <c r="A10" s="369" t="s">
        <v>299</v>
      </c>
      <c r="B10" s="367"/>
      <c r="C10" s="367" t="s">
        <v>300</v>
      </c>
      <c r="D10" s="367" t="s">
        <v>301</v>
      </c>
      <c r="E10" s="370">
        <v>10595</v>
      </c>
      <c r="F10" s="369" t="s">
        <v>302</v>
      </c>
    </row>
    <row r="11" spans="1:6" ht="23.25" customHeight="1">
      <c r="A11" s="369" t="s">
        <v>303</v>
      </c>
      <c r="B11" s="367"/>
      <c r="C11" s="367" t="s">
        <v>305</v>
      </c>
      <c r="D11" s="367" t="s">
        <v>306</v>
      </c>
      <c r="E11" s="370">
        <v>13505</v>
      </c>
      <c r="F11" s="369" t="s">
        <v>307</v>
      </c>
    </row>
    <row r="12" spans="1:6" ht="23.25" customHeight="1">
      <c r="A12" s="369" t="s">
        <v>312</v>
      </c>
      <c r="B12" s="367"/>
      <c r="C12" s="367" t="s">
        <v>309</v>
      </c>
      <c r="D12" s="367" t="s">
        <v>313</v>
      </c>
      <c r="E12" s="370">
        <v>8540</v>
      </c>
      <c r="F12" s="369" t="s">
        <v>314</v>
      </c>
    </row>
    <row r="13" spans="1:6" ht="23.25" customHeight="1">
      <c r="A13" s="369" t="s">
        <v>315</v>
      </c>
      <c r="B13" s="367"/>
      <c r="C13" s="367" t="s">
        <v>316</v>
      </c>
      <c r="D13" s="367" t="s">
        <v>317</v>
      </c>
      <c r="E13" s="370">
        <v>35650</v>
      </c>
      <c r="F13" s="369" t="s">
        <v>318</v>
      </c>
    </row>
    <row r="14" spans="1:6" ht="23.25" customHeight="1">
      <c r="A14" s="369" t="s">
        <v>315</v>
      </c>
      <c r="B14" s="367"/>
      <c r="C14" s="367" t="s">
        <v>316</v>
      </c>
      <c r="D14" s="367" t="s">
        <v>319</v>
      </c>
      <c r="E14" s="370">
        <v>12500</v>
      </c>
      <c r="F14" s="369" t="s">
        <v>320</v>
      </c>
    </row>
    <row r="15" spans="1:6" ht="23.25" customHeight="1">
      <c r="A15" s="369" t="s">
        <v>315</v>
      </c>
      <c r="B15" s="367"/>
      <c r="C15" s="367" t="s">
        <v>316</v>
      </c>
      <c r="D15" s="367" t="s">
        <v>321</v>
      </c>
      <c r="E15" s="370">
        <v>14000</v>
      </c>
      <c r="F15" s="369" t="s">
        <v>322</v>
      </c>
    </row>
    <row r="16" spans="1:6" ht="23.25" customHeight="1">
      <c r="A16" s="369" t="s">
        <v>323</v>
      </c>
      <c r="B16" s="367"/>
      <c r="C16" s="367" t="s">
        <v>308</v>
      </c>
      <c r="D16" s="367" t="s">
        <v>324</v>
      </c>
      <c r="E16" s="370">
        <v>12450</v>
      </c>
      <c r="F16" s="369" t="s">
        <v>325</v>
      </c>
    </row>
    <row r="17" spans="1:6" ht="23.25" customHeight="1">
      <c r="A17" s="369" t="s">
        <v>326</v>
      </c>
      <c r="B17" s="367"/>
      <c r="C17" s="367" t="s">
        <v>294</v>
      </c>
      <c r="D17" s="367" t="s">
        <v>327</v>
      </c>
      <c r="E17" s="370">
        <v>11636</v>
      </c>
      <c r="F17" s="369" t="s">
        <v>328</v>
      </c>
    </row>
    <row r="18" spans="1:6" ht="23.25" customHeight="1">
      <c r="A18" s="369" t="s">
        <v>329</v>
      </c>
      <c r="B18" s="367"/>
      <c r="C18" s="367" t="s">
        <v>330</v>
      </c>
      <c r="D18" s="367" t="s">
        <v>331</v>
      </c>
      <c r="E18" s="370">
        <v>15000</v>
      </c>
      <c r="F18" s="369" t="s">
        <v>332</v>
      </c>
    </row>
    <row r="19" spans="1:6" ht="23.25" customHeight="1">
      <c r="A19" s="369" t="s">
        <v>333</v>
      </c>
      <c r="B19" s="367"/>
      <c r="C19" s="367" t="s">
        <v>297</v>
      </c>
      <c r="D19" s="367" t="s">
        <v>334</v>
      </c>
      <c r="E19" s="370">
        <v>17450</v>
      </c>
      <c r="F19" s="369" t="s">
        <v>335</v>
      </c>
    </row>
    <row r="20" spans="1:6" ht="23.25" customHeight="1">
      <c r="A20" s="369" t="s">
        <v>336</v>
      </c>
      <c r="B20" s="367"/>
      <c r="C20" s="367" t="s">
        <v>304</v>
      </c>
      <c r="D20" s="367" t="s">
        <v>337</v>
      </c>
      <c r="E20" s="370">
        <v>45300</v>
      </c>
      <c r="F20" s="369" t="s">
        <v>340</v>
      </c>
    </row>
    <row r="21" spans="1:6" ht="23.25" customHeight="1">
      <c r="A21" s="369" t="s">
        <v>338</v>
      </c>
      <c r="B21" s="367"/>
      <c r="C21" s="367" t="s">
        <v>298</v>
      </c>
      <c r="D21" s="367" t="s">
        <v>339</v>
      </c>
      <c r="E21" s="370">
        <v>49300</v>
      </c>
      <c r="F21" s="369" t="s">
        <v>340</v>
      </c>
    </row>
    <row r="22" spans="1:6" ht="23.25" customHeight="1">
      <c r="A22" s="369" t="s">
        <v>355</v>
      </c>
      <c r="B22" s="367"/>
      <c r="C22" s="367" t="s">
        <v>311</v>
      </c>
      <c r="D22" s="367" t="s">
        <v>356</v>
      </c>
      <c r="E22" s="370">
        <v>14050</v>
      </c>
      <c r="F22" s="369" t="s">
        <v>375</v>
      </c>
    </row>
    <row r="23" spans="1:6" ht="23.25" customHeight="1">
      <c r="A23" s="369" t="s">
        <v>355</v>
      </c>
      <c r="B23" s="367"/>
      <c r="C23" s="367" t="s">
        <v>357</v>
      </c>
      <c r="D23" s="367" t="s">
        <v>358</v>
      </c>
      <c r="E23" s="370">
        <v>16000</v>
      </c>
      <c r="F23" s="369" t="s">
        <v>367</v>
      </c>
    </row>
    <row r="24" spans="1:6" ht="23.25" customHeight="1">
      <c r="A24" s="369" t="s">
        <v>359</v>
      </c>
      <c r="B24" s="367"/>
      <c r="C24" s="367" t="s">
        <v>360</v>
      </c>
      <c r="D24" s="367" t="s">
        <v>361</v>
      </c>
      <c r="E24" s="370">
        <v>21000</v>
      </c>
      <c r="F24" s="369" t="s">
        <v>367</v>
      </c>
    </row>
    <row r="25" spans="1:6" ht="23.25" customHeight="1">
      <c r="A25" s="369" t="s">
        <v>359</v>
      </c>
      <c r="B25" s="367"/>
      <c r="C25" s="367" t="s">
        <v>360</v>
      </c>
      <c r="D25" s="367" t="s">
        <v>362</v>
      </c>
      <c r="E25" s="370">
        <v>15500</v>
      </c>
      <c r="F25" s="369" t="s">
        <v>440</v>
      </c>
    </row>
    <row r="26" spans="1:6" ht="23.25" customHeight="1">
      <c r="A26" s="369" t="s">
        <v>363</v>
      </c>
      <c r="B26" s="367"/>
      <c r="C26" s="367" t="s">
        <v>298</v>
      </c>
      <c r="D26" s="367" t="s">
        <v>364</v>
      </c>
      <c r="E26" s="370">
        <v>20950</v>
      </c>
      <c r="F26" s="369" t="s">
        <v>367</v>
      </c>
    </row>
    <row r="27" spans="1:6" ht="23.25" customHeight="1">
      <c r="A27" s="369" t="s">
        <v>363</v>
      </c>
      <c r="B27" s="367"/>
      <c r="C27" s="367" t="s">
        <v>298</v>
      </c>
      <c r="D27" s="367" t="s">
        <v>365</v>
      </c>
      <c r="E27" s="370">
        <v>24850</v>
      </c>
      <c r="F27" s="369" t="s">
        <v>374</v>
      </c>
    </row>
    <row r="28" spans="1:6" ht="23.25" customHeight="1">
      <c r="A28" s="369" t="s">
        <v>366</v>
      </c>
      <c r="B28" s="367"/>
      <c r="C28" s="367" t="s">
        <v>310</v>
      </c>
      <c r="D28" s="367" t="s">
        <v>370</v>
      </c>
      <c r="E28" s="370">
        <v>13650</v>
      </c>
      <c r="F28" s="369" t="s">
        <v>441</v>
      </c>
    </row>
    <row r="29" spans="1:6" ht="23.25" customHeight="1">
      <c r="A29" s="369" t="s">
        <v>371</v>
      </c>
      <c r="B29" s="367"/>
      <c r="C29" s="367" t="s">
        <v>311</v>
      </c>
      <c r="D29" s="367" t="s">
        <v>372</v>
      </c>
      <c r="E29" s="370">
        <v>24900</v>
      </c>
      <c r="F29" s="369" t="s">
        <v>410</v>
      </c>
    </row>
    <row r="30" spans="1:6" ht="23.25" customHeight="1">
      <c r="A30" s="369" t="s">
        <v>371</v>
      </c>
      <c r="B30" s="367"/>
      <c r="C30" s="367" t="s">
        <v>311</v>
      </c>
      <c r="D30" s="367" t="s">
        <v>373</v>
      </c>
      <c r="E30" s="370">
        <v>16200</v>
      </c>
      <c r="F30" s="369" t="s">
        <v>409</v>
      </c>
    </row>
    <row r="31" spans="1:6" ht="23.25" customHeight="1">
      <c r="A31" s="369" t="s">
        <v>395</v>
      </c>
      <c r="B31" s="367"/>
      <c r="C31" s="367" t="s">
        <v>298</v>
      </c>
      <c r="D31" s="367" t="s">
        <v>396</v>
      </c>
      <c r="E31" s="370">
        <v>24100</v>
      </c>
      <c r="F31" s="369" t="s">
        <v>411</v>
      </c>
    </row>
    <row r="32" spans="1:6" ht="23.25" customHeight="1">
      <c r="A32" s="369" t="s">
        <v>395</v>
      </c>
      <c r="B32" s="367"/>
      <c r="C32" s="367" t="s">
        <v>298</v>
      </c>
      <c r="D32" s="367" t="s">
        <v>397</v>
      </c>
      <c r="E32" s="370">
        <v>24650</v>
      </c>
      <c r="F32" s="369" t="s">
        <v>443</v>
      </c>
    </row>
    <row r="33" spans="1:6" ht="23.25" customHeight="1">
      <c r="A33" s="369" t="s">
        <v>398</v>
      </c>
      <c r="B33" s="367"/>
      <c r="C33" s="367" t="s">
        <v>357</v>
      </c>
      <c r="D33" s="367" t="s">
        <v>399</v>
      </c>
      <c r="E33" s="370">
        <v>23250</v>
      </c>
      <c r="F33" s="369" t="s">
        <v>450</v>
      </c>
    </row>
    <row r="34" spans="1:6" ht="23.25" customHeight="1">
      <c r="A34" s="369" t="s">
        <v>398</v>
      </c>
      <c r="B34" s="367"/>
      <c r="C34" s="367" t="s">
        <v>400</v>
      </c>
      <c r="D34" s="367" t="s">
        <v>401</v>
      </c>
      <c r="E34" s="370">
        <v>17700</v>
      </c>
      <c r="F34" s="369" t="s">
        <v>412</v>
      </c>
    </row>
    <row r="35" spans="1:6" ht="23.25" customHeight="1">
      <c r="A35" s="369" t="s">
        <v>402</v>
      </c>
      <c r="B35" s="367"/>
      <c r="C35" s="367" t="s">
        <v>414</v>
      </c>
      <c r="D35" s="367" t="s">
        <v>403</v>
      </c>
      <c r="E35" s="370">
        <v>14000</v>
      </c>
      <c r="F35" s="369" t="s">
        <v>413</v>
      </c>
    </row>
    <row r="36" spans="1:6" ht="23.25" customHeight="1">
      <c r="A36" s="369" t="s">
        <v>402</v>
      </c>
      <c r="B36" s="367"/>
      <c r="C36" s="367" t="s">
        <v>360</v>
      </c>
      <c r="D36" s="367" t="s">
        <v>404</v>
      </c>
      <c r="E36" s="370">
        <v>6650</v>
      </c>
      <c r="F36" s="369" t="s">
        <v>415</v>
      </c>
    </row>
    <row r="37" spans="1:6" ht="23.25" customHeight="1">
      <c r="A37" s="371" t="s">
        <v>405</v>
      </c>
      <c r="B37" s="372"/>
      <c r="C37" s="372" t="s">
        <v>360</v>
      </c>
      <c r="D37" s="372" t="s">
        <v>406</v>
      </c>
      <c r="E37" s="373">
        <v>23700</v>
      </c>
      <c r="F37" s="371" t="s">
        <v>412</v>
      </c>
    </row>
    <row r="38" spans="1:6" ht="23.25" customHeight="1">
      <c r="A38" s="374" t="s">
        <v>407</v>
      </c>
      <c r="B38" s="375"/>
      <c r="C38" s="375" t="s">
        <v>357</v>
      </c>
      <c r="D38" s="375" t="s">
        <v>408</v>
      </c>
      <c r="E38" s="376">
        <v>17600</v>
      </c>
      <c r="F38" s="374" t="s">
        <v>450</v>
      </c>
    </row>
    <row r="39" spans="1:6" ht="23.25" customHeight="1">
      <c r="A39" s="369" t="s">
        <v>436</v>
      </c>
      <c r="B39" s="367"/>
      <c r="C39" s="367" t="s">
        <v>437</v>
      </c>
      <c r="D39" s="367" t="s">
        <v>438</v>
      </c>
      <c r="E39" s="370">
        <v>12650</v>
      </c>
      <c r="F39" s="369" t="s">
        <v>475</v>
      </c>
    </row>
    <row r="40" spans="1:6" ht="23.25" customHeight="1">
      <c r="A40" s="369" t="s">
        <v>436</v>
      </c>
      <c r="B40" s="367"/>
      <c r="C40" s="367" t="s">
        <v>437</v>
      </c>
      <c r="D40" s="367" t="s">
        <v>439</v>
      </c>
      <c r="E40" s="370">
        <v>7000</v>
      </c>
      <c r="F40" s="369" t="s">
        <v>459</v>
      </c>
    </row>
    <row r="41" spans="1:6" ht="23.25" customHeight="1">
      <c r="A41" s="369" t="s">
        <v>436</v>
      </c>
      <c r="B41" s="367"/>
      <c r="C41" s="367" t="s">
        <v>437</v>
      </c>
      <c r="D41" s="367" t="s">
        <v>442</v>
      </c>
      <c r="E41" s="370">
        <v>12650</v>
      </c>
      <c r="F41" s="369" t="s">
        <v>443</v>
      </c>
    </row>
    <row r="42" spans="1:6" ht="23.25" customHeight="1">
      <c r="A42" s="369" t="s">
        <v>447</v>
      </c>
      <c r="B42" s="367"/>
      <c r="C42" s="367" t="s">
        <v>437</v>
      </c>
      <c r="D42" s="367" t="s">
        <v>448</v>
      </c>
      <c r="E42" s="370">
        <v>624</v>
      </c>
      <c r="F42" s="369" t="s">
        <v>451</v>
      </c>
    </row>
    <row r="43" spans="1:6" ht="23.25" customHeight="1">
      <c r="A43" s="377" t="s">
        <v>454</v>
      </c>
      <c r="B43" s="378"/>
      <c r="C43" s="378" t="s">
        <v>311</v>
      </c>
      <c r="D43" s="378" t="s">
        <v>455</v>
      </c>
      <c r="E43" s="379">
        <v>6488</v>
      </c>
      <c r="F43" s="377" t="s">
        <v>475</v>
      </c>
    </row>
    <row r="44" spans="1:6" ht="23.25" customHeight="1">
      <c r="A44" s="377" t="s">
        <v>457</v>
      </c>
      <c r="B44" s="378"/>
      <c r="C44" s="378" t="s">
        <v>437</v>
      </c>
      <c r="D44" s="378" t="s">
        <v>458</v>
      </c>
      <c r="E44" s="379">
        <v>1000</v>
      </c>
      <c r="F44" s="377" t="s">
        <v>460</v>
      </c>
    </row>
    <row r="45" spans="1:6" ht="23.25" customHeight="1">
      <c r="A45" s="377" t="s">
        <v>463</v>
      </c>
      <c r="B45" s="378"/>
      <c r="C45" s="378" t="s">
        <v>298</v>
      </c>
      <c r="D45" s="378" t="s">
        <v>464</v>
      </c>
      <c r="E45" s="379">
        <v>900</v>
      </c>
      <c r="F45" s="377" t="s">
        <v>474</v>
      </c>
    </row>
    <row r="46" spans="1:6" ht="23.25" customHeight="1">
      <c r="A46" s="369" t="s">
        <v>465</v>
      </c>
      <c r="B46" s="367"/>
      <c r="C46" s="367" t="s">
        <v>310</v>
      </c>
      <c r="D46" s="367" t="s">
        <v>466</v>
      </c>
      <c r="E46" s="370">
        <v>12000</v>
      </c>
      <c r="F46" s="369" t="s">
        <v>473</v>
      </c>
    </row>
    <row r="47" spans="1:6" ht="23.25" customHeight="1">
      <c r="A47" s="377" t="s">
        <v>465</v>
      </c>
      <c r="B47" s="378"/>
      <c r="C47" s="378" t="s">
        <v>310</v>
      </c>
      <c r="D47" s="378" t="s">
        <v>467</v>
      </c>
      <c r="E47" s="379">
        <v>12000</v>
      </c>
      <c r="F47" s="377" t="s">
        <v>473</v>
      </c>
    </row>
    <row r="48" spans="1:6" ht="23.25" customHeight="1">
      <c r="A48" s="377" t="s">
        <v>465</v>
      </c>
      <c r="B48" s="378"/>
      <c r="C48" s="378" t="s">
        <v>310</v>
      </c>
      <c r="D48" s="378" t="s">
        <v>468</v>
      </c>
      <c r="E48" s="379">
        <v>5650</v>
      </c>
      <c r="F48" s="377" t="s">
        <v>476</v>
      </c>
    </row>
    <row r="49" spans="1:6" ht="23.25" customHeight="1">
      <c r="A49" s="377" t="s">
        <v>465</v>
      </c>
      <c r="B49" s="378"/>
      <c r="C49" s="378" t="s">
        <v>310</v>
      </c>
      <c r="D49" s="378" t="s">
        <v>469</v>
      </c>
      <c r="E49" s="379">
        <v>11500</v>
      </c>
      <c r="F49" s="377" t="s">
        <v>477</v>
      </c>
    </row>
    <row r="50" spans="1:6" ht="23.25" customHeight="1">
      <c r="A50" s="377" t="s">
        <v>465</v>
      </c>
      <c r="B50" s="378"/>
      <c r="C50" s="378" t="s">
        <v>310</v>
      </c>
      <c r="D50" s="378" t="s">
        <v>401</v>
      </c>
      <c r="E50" s="379">
        <v>5350</v>
      </c>
      <c r="F50" s="377" t="s">
        <v>476</v>
      </c>
    </row>
    <row r="51" spans="1:6" ht="23.25" customHeight="1">
      <c r="A51" s="377" t="s">
        <v>465</v>
      </c>
      <c r="B51" s="378"/>
      <c r="C51" s="378" t="s">
        <v>310</v>
      </c>
      <c r="D51" s="378" t="s">
        <v>470</v>
      </c>
      <c r="E51" s="379">
        <v>18700</v>
      </c>
      <c r="F51" s="377" t="s">
        <v>476</v>
      </c>
    </row>
    <row r="52" spans="1:6" ht="23.25" customHeight="1">
      <c r="A52" s="369" t="s">
        <v>465</v>
      </c>
      <c r="B52" s="367"/>
      <c r="C52" s="367" t="s">
        <v>310</v>
      </c>
      <c r="D52" s="367" t="s">
        <v>471</v>
      </c>
      <c r="E52" s="370">
        <v>5950</v>
      </c>
      <c r="F52" s="369" t="s">
        <v>476</v>
      </c>
    </row>
    <row r="53" spans="1:6" ht="23.25" customHeight="1">
      <c r="A53" s="377" t="s">
        <v>472</v>
      </c>
      <c r="B53" s="378"/>
      <c r="C53" s="378" t="s">
        <v>310</v>
      </c>
      <c r="D53" s="378" t="s">
        <v>466</v>
      </c>
      <c r="E53" s="379">
        <v>450</v>
      </c>
      <c r="F53" s="377" t="s">
        <v>473</v>
      </c>
    </row>
    <row r="54" spans="1:6" ht="23.25" customHeight="1">
      <c r="A54" s="369" t="s">
        <v>472</v>
      </c>
      <c r="B54" s="367"/>
      <c r="C54" s="367" t="s">
        <v>310</v>
      </c>
      <c r="D54" s="367" t="s">
        <v>467</v>
      </c>
      <c r="E54" s="370">
        <v>450</v>
      </c>
      <c r="F54" s="369" t="s">
        <v>473</v>
      </c>
    </row>
    <row r="55" spans="1:6" ht="23.25" customHeight="1">
      <c r="A55" s="377" t="s">
        <v>472</v>
      </c>
      <c r="B55" s="378"/>
      <c r="C55" s="378" t="s">
        <v>310</v>
      </c>
      <c r="D55" s="378" t="s">
        <v>469</v>
      </c>
      <c r="E55" s="379">
        <v>450</v>
      </c>
      <c r="F55" s="377" t="s">
        <v>476</v>
      </c>
    </row>
    <row r="56" spans="1:6" ht="23.25" customHeight="1">
      <c r="A56" s="377" t="s">
        <v>456</v>
      </c>
      <c r="B56" s="378"/>
      <c r="C56" s="378" t="s">
        <v>478</v>
      </c>
      <c r="D56" s="378" t="s">
        <v>479</v>
      </c>
      <c r="E56" s="379">
        <v>6300</v>
      </c>
      <c r="F56" s="377" t="s">
        <v>483</v>
      </c>
    </row>
    <row r="57" spans="1:6" ht="23.25" customHeight="1">
      <c r="A57" s="369" t="s">
        <v>456</v>
      </c>
      <c r="B57" s="367"/>
      <c r="C57" s="367" t="s">
        <v>478</v>
      </c>
      <c r="D57" s="367" t="s">
        <v>480</v>
      </c>
      <c r="E57" s="370">
        <v>7550</v>
      </c>
      <c r="F57" s="369" t="s">
        <v>570</v>
      </c>
    </row>
    <row r="58" spans="1:6" ht="23.25" customHeight="1">
      <c r="A58" s="369" t="s">
        <v>456</v>
      </c>
      <c r="B58" s="367"/>
      <c r="C58" s="367" t="s">
        <v>310</v>
      </c>
      <c r="D58" s="367" t="s">
        <v>481</v>
      </c>
      <c r="E58" s="370">
        <v>13350</v>
      </c>
      <c r="F58" s="369" t="s">
        <v>484</v>
      </c>
    </row>
    <row r="59" spans="1:6" ht="23.25" customHeight="1">
      <c r="A59" s="369" t="s">
        <v>482</v>
      </c>
      <c r="B59" s="367"/>
      <c r="C59" s="367" t="s">
        <v>310</v>
      </c>
      <c r="D59" s="367" t="s">
        <v>291</v>
      </c>
      <c r="E59" s="370">
        <v>12450</v>
      </c>
      <c r="F59" s="369" t="s">
        <v>484</v>
      </c>
    </row>
    <row r="60" spans="1:6" ht="23.25" customHeight="1">
      <c r="A60" s="369" t="s">
        <v>485</v>
      </c>
      <c r="B60" s="367"/>
      <c r="C60" s="367" t="s">
        <v>357</v>
      </c>
      <c r="D60" s="367" t="s">
        <v>486</v>
      </c>
      <c r="E60" s="370">
        <v>2650</v>
      </c>
      <c r="F60" s="369" t="s">
        <v>500</v>
      </c>
    </row>
    <row r="61" spans="1:6" ht="23.25" customHeight="1">
      <c r="A61" s="369" t="s">
        <v>485</v>
      </c>
      <c r="B61" s="367"/>
      <c r="C61" s="367" t="s">
        <v>357</v>
      </c>
      <c r="D61" s="367" t="s">
        <v>487</v>
      </c>
      <c r="E61" s="370">
        <v>11500</v>
      </c>
      <c r="F61" s="369" t="s">
        <v>501</v>
      </c>
    </row>
    <row r="62" spans="1:6" ht="23.25" customHeight="1">
      <c r="A62" s="369" t="s">
        <v>485</v>
      </c>
      <c r="B62" s="367"/>
      <c r="C62" s="367" t="s">
        <v>357</v>
      </c>
      <c r="D62" s="367" t="s">
        <v>488</v>
      </c>
      <c r="E62" s="370">
        <v>16150</v>
      </c>
      <c r="F62" s="369" t="s">
        <v>511</v>
      </c>
    </row>
    <row r="63" spans="1:6" ht="23.25" customHeight="1">
      <c r="A63" s="369" t="s">
        <v>485</v>
      </c>
      <c r="B63" s="367"/>
      <c r="C63" s="367" t="s">
        <v>357</v>
      </c>
      <c r="D63" s="367" t="s">
        <v>489</v>
      </c>
      <c r="E63" s="370">
        <v>16150</v>
      </c>
      <c r="F63" s="369" t="s">
        <v>511</v>
      </c>
    </row>
    <row r="64" spans="1:6" ht="23.25" customHeight="1">
      <c r="A64" s="369" t="s">
        <v>485</v>
      </c>
      <c r="B64" s="367"/>
      <c r="C64" s="367" t="s">
        <v>357</v>
      </c>
      <c r="D64" s="367" t="s">
        <v>490</v>
      </c>
      <c r="E64" s="370">
        <v>16150</v>
      </c>
      <c r="F64" s="369" t="s">
        <v>511</v>
      </c>
    </row>
    <row r="65" spans="1:6" ht="23.25" customHeight="1">
      <c r="A65" s="369" t="s">
        <v>485</v>
      </c>
      <c r="B65" s="367"/>
      <c r="C65" s="367" t="s">
        <v>357</v>
      </c>
      <c r="D65" s="367" t="s">
        <v>341</v>
      </c>
      <c r="E65" s="370">
        <v>17150</v>
      </c>
      <c r="F65" s="369" t="s">
        <v>502</v>
      </c>
    </row>
    <row r="66" spans="1:6" ht="23.25" customHeight="1">
      <c r="A66" s="369" t="s">
        <v>491</v>
      </c>
      <c r="B66" s="367"/>
      <c r="C66" s="367" t="s">
        <v>360</v>
      </c>
      <c r="D66" s="367" t="s">
        <v>492</v>
      </c>
      <c r="E66" s="370">
        <v>24800</v>
      </c>
      <c r="F66" s="369" t="s">
        <v>503</v>
      </c>
    </row>
    <row r="67" spans="1:6" ht="23.25" customHeight="1">
      <c r="A67" s="369" t="s">
        <v>493</v>
      </c>
      <c r="B67" s="367"/>
      <c r="C67" s="367" t="s">
        <v>360</v>
      </c>
      <c r="D67" s="367" t="s">
        <v>494</v>
      </c>
      <c r="E67" s="370">
        <v>12800</v>
      </c>
      <c r="F67" s="369" t="s">
        <v>504</v>
      </c>
    </row>
    <row r="68" spans="1:6" ht="23.25" customHeight="1">
      <c r="A68" s="369" t="s">
        <v>493</v>
      </c>
      <c r="B68" s="367"/>
      <c r="C68" s="367" t="s">
        <v>495</v>
      </c>
      <c r="D68" s="367" t="s">
        <v>496</v>
      </c>
      <c r="E68" s="370">
        <v>18650</v>
      </c>
      <c r="F68" s="369" t="s">
        <v>505</v>
      </c>
    </row>
    <row r="69" spans="1:6" ht="23.25" customHeight="1">
      <c r="A69" s="369" t="s">
        <v>499</v>
      </c>
      <c r="B69" s="367"/>
      <c r="C69" s="367" t="s">
        <v>360</v>
      </c>
      <c r="D69" s="367" t="s">
        <v>327</v>
      </c>
      <c r="E69" s="370">
        <v>12450</v>
      </c>
      <c r="F69" s="369" t="s">
        <v>506</v>
      </c>
    </row>
    <row r="70" spans="1:6" ht="23.25" customHeight="1">
      <c r="A70" s="377" t="s">
        <v>509</v>
      </c>
      <c r="B70" s="378"/>
      <c r="C70" s="378" t="s">
        <v>294</v>
      </c>
      <c r="D70" s="378" t="s">
        <v>510</v>
      </c>
      <c r="E70" s="379">
        <v>1920</v>
      </c>
      <c r="F70" s="377" t="s">
        <v>512</v>
      </c>
    </row>
    <row r="71" spans="1:6" ht="23.25" customHeight="1">
      <c r="A71" s="377" t="s">
        <v>545</v>
      </c>
      <c r="B71" s="378"/>
      <c r="C71" s="378" t="s">
        <v>497</v>
      </c>
      <c r="D71" s="378" t="s">
        <v>546</v>
      </c>
      <c r="E71" s="379">
        <v>3650</v>
      </c>
      <c r="F71" s="377" t="s">
        <v>547</v>
      </c>
    </row>
    <row r="72" spans="1:6" ht="23.25" customHeight="1">
      <c r="A72" s="371"/>
      <c r="B72" s="372"/>
      <c r="C72" s="372"/>
      <c r="D72" s="372"/>
      <c r="E72" s="373"/>
      <c r="F72" s="371"/>
    </row>
    <row r="73" spans="1:6" ht="23.25" customHeight="1">
      <c r="A73" s="380"/>
      <c r="B73" s="381"/>
      <c r="C73" s="381"/>
      <c r="D73" s="382" t="s">
        <v>5</v>
      </c>
      <c r="E73" s="383">
        <f>SUM(E5:E71)</f>
        <v>928978</v>
      </c>
      <c r="F73" s="384"/>
    </row>
  </sheetData>
  <sheetProtection/>
  <mergeCells count="2">
    <mergeCell ref="A1:F1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26" sqref="D26"/>
    </sheetView>
  </sheetViews>
  <sheetFormatPr defaultColWidth="9.140625" defaultRowHeight="18.75" customHeight="1"/>
  <cols>
    <col min="1" max="1" width="59.00390625" style="4" customWidth="1"/>
    <col min="2" max="2" width="7.8515625" style="204" customWidth="1"/>
    <col min="3" max="4" width="15.7109375" style="4" customWidth="1"/>
    <col min="5" max="5" width="15.140625" style="4" customWidth="1"/>
    <col min="6" max="9" width="15.140625" style="5" customWidth="1"/>
    <col min="10" max="10" width="12.8515625" style="5" bestFit="1" customWidth="1"/>
    <col min="11" max="11" width="20.28125" style="5" customWidth="1"/>
    <col min="12" max="16384" width="9.140625" style="5" customWidth="1"/>
  </cols>
  <sheetData>
    <row r="1" spans="1:3" ht="18.75" customHeight="1">
      <c r="A1" s="415" t="s">
        <v>100</v>
      </c>
      <c r="B1" s="415"/>
      <c r="C1" s="9" t="s">
        <v>567</v>
      </c>
    </row>
    <row r="2" spans="1:4" ht="18.75" customHeight="1">
      <c r="A2" s="412" t="s">
        <v>123</v>
      </c>
      <c r="B2" s="412"/>
      <c r="C2" s="251" t="s">
        <v>568</v>
      </c>
      <c r="D2" s="251"/>
    </row>
    <row r="3" spans="1:4" ht="18.75" customHeight="1">
      <c r="A3" s="252"/>
      <c r="B3" s="250"/>
      <c r="C3" s="253" t="s">
        <v>42</v>
      </c>
      <c r="D3" s="253"/>
    </row>
    <row r="4" spans="1:4" ht="18.75" customHeight="1">
      <c r="A4" s="148" t="s">
        <v>0</v>
      </c>
      <c r="B4" s="254" t="s">
        <v>20</v>
      </c>
      <c r="C4" s="255"/>
      <c r="D4" s="148"/>
    </row>
    <row r="5" spans="1:4" ht="18.75" customHeight="1">
      <c r="A5" s="184" t="s">
        <v>101</v>
      </c>
      <c r="B5" s="256" t="s">
        <v>90</v>
      </c>
      <c r="C5" s="257">
        <v>0</v>
      </c>
      <c r="D5" s="257"/>
    </row>
    <row r="6" spans="1:4" ht="18.75" customHeight="1">
      <c r="A6" s="184" t="s">
        <v>102</v>
      </c>
      <c r="B6" s="258" t="s">
        <v>108</v>
      </c>
      <c r="C6" s="257">
        <v>1261812.64</v>
      </c>
      <c r="D6" s="257"/>
    </row>
    <row r="7" spans="1:4" ht="18.75" customHeight="1">
      <c r="A7" s="184" t="s">
        <v>103</v>
      </c>
      <c r="B7" s="258" t="s">
        <v>108</v>
      </c>
      <c r="C7" s="257">
        <v>0</v>
      </c>
      <c r="D7" s="257"/>
    </row>
    <row r="8" spans="1:4" ht="18.75" customHeight="1">
      <c r="A8" s="184" t="s">
        <v>104</v>
      </c>
      <c r="B8" s="258" t="s">
        <v>108</v>
      </c>
      <c r="C8" s="257">
        <v>0</v>
      </c>
      <c r="D8" s="257"/>
    </row>
    <row r="9" spans="1:4" ht="18.75" customHeight="1">
      <c r="A9" s="184" t="s">
        <v>105</v>
      </c>
      <c r="B9" s="258" t="s">
        <v>108</v>
      </c>
      <c r="C9" s="257">
        <v>0</v>
      </c>
      <c r="D9" s="257"/>
    </row>
    <row r="10" spans="1:4" ht="18.75" customHeight="1">
      <c r="A10" s="184" t="s">
        <v>106</v>
      </c>
      <c r="B10" s="258" t="s">
        <v>108</v>
      </c>
      <c r="C10" s="257">
        <v>7000</v>
      </c>
      <c r="D10" s="257"/>
    </row>
    <row r="11" spans="1:6" ht="18.75" customHeight="1">
      <c r="A11" s="184" t="s">
        <v>107</v>
      </c>
      <c r="B11" s="258" t="s">
        <v>108</v>
      </c>
      <c r="C11" s="257">
        <v>0</v>
      </c>
      <c r="D11" s="257"/>
      <c r="F11" s="4"/>
    </row>
    <row r="12" spans="1:6" ht="18.75" customHeight="1">
      <c r="A12" s="184"/>
      <c r="B12" s="258"/>
      <c r="C12" s="257"/>
      <c r="D12" s="257"/>
      <c r="F12" s="234"/>
    </row>
    <row r="13" spans="1:6" ht="18.75" customHeight="1">
      <c r="A13" s="184" t="s">
        <v>109</v>
      </c>
      <c r="B13" s="258" t="s">
        <v>110</v>
      </c>
      <c r="C13" s="257"/>
      <c r="D13" s="257">
        <v>1240175.23</v>
      </c>
      <c r="F13" s="4"/>
    </row>
    <row r="14" spans="1:4" ht="18.75" customHeight="1">
      <c r="A14" s="184" t="s">
        <v>111</v>
      </c>
      <c r="B14" s="258" t="s">
        <v>114</v>
      </c>
      <c r="C14" s="257"/>
      <c r="D14" s="257">
        <v>574.65</v>
      </c>
    </row>
    <row r="15" spans="1:4" ht="18.75" customHeight="1">
      <c r="A15" s="184" t="s">
        <v>112</v>
      </c>
      <c r="B15" s="258" t="s">
        <v>115</v>
      </c>
      <c r="C15" s="257"/>
      <c r="D15" s="257">
        <v>689.58</v>
      </c>
    </row>
    <row r="16" spans="1:4" ht="18.75" customHeight="1">
      <c r="A16" s="184" t="s">
        <v>113</v>
      </c>
      <c r="B16" s="258" t="s">
        <v>116</v>
      </c>
      <c r="C16" s="257"/>
      <c r="D16" s="257">
        <v>0</v>
      </c>
    </row>
    <row r="17" spans="1:4" ht="18.75" customHeight="1">
      <c r="A17" s="184" t="s">
        <v>117</v>
      </c>
      <c r="B17" s="258" t="s">
        <v>118</v>
      </c>
      <c r="C17" s="257"/>
      <c r="D17" s="257">
        <v>0</v>
      </c>
    </row>
    <row r="18" spans="1:4" ht="18.75" customHeight="1">
      <c r="A18" s="184" t="s">
        <v>587</v>
      </c>
      <c r="B18" s="258" t="s">
        <v>217</v>
      </c>
      <c r="C18" s="257"/>
      <c r="D18" s="257">
        <v>14907</v>
      </c>
    </row>
    <row r="19" spans="1:4" ht="18.75" customHeight="1">
      <c r="A19" s="184" t="s">
        <v>346</v>
      </c>
      <c r="B19" s="258" t="s">
        <v>347</v>
      </c>
      <c r="C19" s="257"/>
      <c r="D19" s="257">
        <v>1300</v>
      </c>
    </row>
    <row r="20" spans="1:4" ht="18.75" customHeight="1">
      <c r="A20" s="184" t="s">
        <v>513</v>
      </c>
      <c r="B20" s="258" t="s">
        <v>514</v>
      </c>
      <c r="C20" s="257"/>
      <c r="D20" s="257">
        <v>0</v>
      </c>
    </row>
    <row r="21" spans="1:4" ht="18.75" customHeight="1">
      <c r="A21" s="184" t="s">
        <v>120</v>
      </c>
      <c r="B21" s="258" t="s">
        <v>91</v>
      </c>
      <c r="C21" s="257"/>
      <c r="D21" s="257">
        <v>7709.18</v>
      </c>
    </row>
    <row r="22" spans="1:4" ht="18.75" customHeight="1">
      <c r="A22" s="184" t="s">
        <v>385</v>
      </c>
      <c r="B22" s="258" t="s">
        <v>127</v>
      </c>
      <c r="C22" s="257"/>
      <c r="D22" s="259">
        <v>0</v>
      </c>
    </row>
    <row r="23" spans="1:4" ht="18.75" customHeight="1">
      <c r="A23" s="184" t="s">
        <v>498</v>
      </c>
      <c r="B23" s="258" t="s">
        <v>352</v>
      </c>
      <c r="C23" s="257"/>
      <c r="D23" s="259">
        <v>0</v>
      </c>
    </row>
    <row r="24" spans="1:8" ht="18.75" customHeight="1">
      <c r="A24" s="184" t="s">
        <v>586</v>
      </c>
      <c r="B24" s="258" t="s">
        <v>63</v>
      </c>
      <c r="C24" s="257"/>
      <c r="D24" s="259">
        <v>3457</v>
      </c>
      <c r="F24" s="4"/>
      <c r="H24" s="234"/>
    </row>
    <row r="25" spans="1:8" ht="18.75" customHeight="1">
      <c r="A25" s="260" t="s">
        <v>88</v>
      </c>
      <c r="B25" s="261"/>
      <c r="C25" s="262">
        <f>SUM(C5:C13)</f>
        <v>1268812.64</v>
      </c>
      <c r="D25" s="262">
        <f>SUM(D5:D24)</f>
        <v>1268812.64</v>
      </c>
      <c r="F25" s="4"/>
      <c r="G25" s="234"/>
      <c r="H25" s="234"/>
    </row>
    <row r="26" spans="1:8" ht="18.75" customHeight="1">
      <c r="A26" s="217" t="s">
        <v>43</v>
      </c>
      <c r="B26" s="263"/>
      <c r="C26" s="264"/>
      <c r="D26" s="265"/>
      <c r="F26" s="234"/>
      <c r="H26" s="234"/>
    </row>
    <row r="27" spans="1:11" s="6" customFormat="1" ht="18.75" customHeight="1">
      <c r="A27" s="227" t="s">
        <v>569</v>
      </c>
      <c r="B27" s="266"/>
      <c r="C27" s="8"/>
      <c r="D27" s="267"/>
      <c r="E27" s="9"/>
      <c r="F27" s="9"/>
      <c r="G27" s="9"/>
      <c r="H27" s="234"/>
      <c r="I27" s="9"/>
      <c r="J27" s="9"/>
      <c r="K27" s="246"/>
    </row>
    <row r="28" spans="1:8" ht="18.75" customHeight="1">
      <c r="A28" s="268"/>
      <c r="B28" s="269"/>
      <c r="C28" s="270"/>
      <c r="D28" s="271"/>
      <c r="H28" s="234"/>
    </row>
    <row r="29" ht="18.75" customHeight="1">
      <c r="H29" s="234"/>
    </row>
    <row r="30" spans="2:8" ht="18.75" customHeight="1">
      <c r="B30" s="200" t="s">
        <v>195</v>
      </c>
      <c r="D30" s="173"/>
      <c r="H30" s="234"/>
    </row>
    <row r="31" spans="2:8" ht="18.75" customHeight="1">
      <c r="B31" s="201" t="s">
        <v>368</v>
      </c>
      <c r="D31" s="173"/>
      <c r="F31" s="4"/>
      <c r="G31" s="4"/>
      <c r="H31" s="234"/>
    </row>
    <row r="32" spans="2:8" ht="18.75" customHeight="1">
      <c r="B32" s="413" t="s">
        <v>425</v>
      </c>
      <c r="C32" s="413"/>
      <c r="D32" s="413"/>
      <c r="H32" s="234"/>
    </row>
    <row r="33" spans="3:8" ht="18.75" customHeight="1">
      <c r="C33" s="205"/>
      <c r="D33" s="173"/>
      <c r="H33" s="234"/>
    </row>
    <row r="34" spans="2:8" ht="18.75" customHeight="1">
      <c r="B34" s="200" t="s">
        <v>121</v>
      </c>
      <c r="D34" s="173"/>
      <c r="H34" s="234"/>
    </row>
    <row r="35" spans="2:8" ht="18.75" customHeight="1">
      <c r="B35" s="201" t="s">
        <v>377</v>
      </c>
      <c r="D35" s="173"/>
      <c r="H35" s="234"/>
    </row>
    <row r="36" spans="1:8" ht="18.75" customHeight="1">
      <c r="A36" s="9"/>
      <c r="B36" s="414" t="s">
        <v>417</v>
      </c>
      <c r="C36" s="414"/>
      <c r="D36" s="414"/>
      <c r="H36" s="234"/>
    </row>
    <row r="37" spans="2:8" ht="18.75" customHeight="1">
      <c r="B37" s="416" t="s">
        <v>386</v>
      </c>
      <c r="C37" s="416"/>
      <c r="D37" s="416"/>
      <c r="H37" s="234"/>
    </row>
  </sheetData>
  <sheetProtection/>
  <mergeCells count="5">
    <mergeCell ref="A2:B2"/>
    <mergeCell ref="B32:D32"/>
    <mergeCell ref="B36:D36"/>
    <mergeCell ref="A1:B1"/>
    <mergeCell ref="B37:D3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G43" sqref="G43"/>
    </sheetView>
  </sheetViews>
  <sheetFormatPr defaultColWidth="9.140625" defaultRowHeight="18.75" customHeight="1"/>
  <cols>
    <col min="1" max="1" width="5.421875" style="207" customWidth="1"/>
    <col min="2" max="2" width="46.8515625" style="5" customWidth="1"/>
    <col min="3" max="3" width="10.00390625" style="5" customWidth="1"/>
    <col min="4" max="4" width="15.140625" style="5" customWidth="1"/>
    <col min="5" max="5" width="16.2812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19" t="s">
        <v>122</v>
      </c>
      <c r="C1" s="419"/>
      <c r="E1" s="206" t="s">
        <v>564</v>
      </c>
      <c r="F1" s="207"/>
      <c r="G1" s="207"/>
    </row>
    <row r="2" spans="2:11" s="208" customFormat="1" ht="18.75" customHeight="1">
      <c r="B2" s="417" t="s">
        <v>124</v>
      </c>
      <c r="C2" s="417"/>
      <c r="E2" s="210" t="s">
        <v>565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18" t="s">
        <v>0</v>
      </c>
      <c r="B4" s="418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12</v>
      </c>
      <c r="C5" s="219" t="s">
        <v>126</v>
      </c>
      <c r="D5" s="220">
        <v>357334</v>
      </c>
      <c r="E5" s="247"/>
      <c r="F5" s="207"/>
      <c r="G5" s="207"/>
      <c r="H5" s="207"/>
      <c r="I5" s="207"/>
      <c r="J5" s="207"/>
      <c r="K5" s="207"/>
      <c r="L5" s="207"/>
    </row>
    <row r="6" spans="1:12" ht="18.75" customHeight="1">
      <c r="A6" s="227"/>
      <c r="B6" s="223" t="s">
        <v>61</v>
      </c>
      <c r="C6" s="224" t="s">
        <v>60</v>
      </c>
      <c r="D6" s="228">
        <v>235860</v>
      </c>
      <c r="E6" s="228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62</v>
      </c>
      <c r="C7" s="224" t="s">
        <v>63</v>
      </c>
      <c r="D7" s="228">
        <v>869800</v>
      </c>
      <c r="E7" s="228"/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</v>
      </c>
      <c r="C8" s="224" t="s">
        <v>64</v>
      </c>
      <c r="D8" s="228">
        <v>2400</v>
      </c>
      <c r="E8" s="248"/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14</v>
      </c>
      <c r="C9" s="224" t="s">
        <v>65</v>
      </c>
      <c r="D9" s="228">
        <v>882050.42</v>
      </c>
      <c r="E9" s="228"/>
      <c r="F9" s="207"/>
      <c r="G9" s="207"/>
      <c r="H9" s="207"/>
      <c r="I9" s="207"/>
      <c r="J9" s="207"/>
      <c r="K9" s="207"/>
      <c r="L9" s="207"/>
    </row>
    <row r="10" spans="1:9" ht="18.75" customHeight="1">
      <c r="A10" s="227"/>
      <c r="B10" s="223" t="s">
        <v>15</v>
      </c>
      <c r="C10" s="224" t="s">
        <v>67</v>
      </c>
      <c r="D10" s="228">
        <v>171798.29</v>
      </c>
      <c r="E10" s="228"/>
      <c r="F10" s="207"/>
      <c r="G10" s="207"/>
      <c r="H10" s="207"/>
      <c r="I10" s="207"/>
    </row>
    <row r="11" spans="1:8" ht="18.75" customHeight="1">
      <c r="A11" s="227"/>
      <c r="B11" s="223" t="s">
        <v>16</v>
      </c>
      <c r="C11" s="224" t="s">
        <v>66</v>
      </c>
      <c r="D11" s="228">
        <v>31466.35</v>
      </c>
      <c r="E11" s="228"/>
      <c r="F11" s="207"/>
      <c r="G11" s="207"/>
      <c r="H11" s="207"/>
    </row>
    <row r="12" spans="1:8" ht="18.75" customHeight="1">
      <c r="A12" s="227"/>
      <c r="B12" s="223" t="s">
        <v>33</v>
      </c>
      <c r="C12" s="224" t="s">
        <v>73</v>
      </c>
      <c r="D12" s="228">
        <v>0</v>
      </c>
      <c r="E12" s="228"/>
      <c r="F12" s="207"/>
      <c r="G12" s="207"/>
      <c r="H12" s="207"/>
    </row>
    <row r="13" spans="1:8" ht="18.75" customHeight="1">
      <c r="A13" s="227"/>
      <c r="B13" s="223" t="s">
        <v>125</v>
      </c>
      <c r="C13" s="224" t="s">
        <v>75</v>
      </c>
      <c r="D13" s="228">
        <v>0</v>
      </c>
      <c r="E13" s="228"/>
      <c r="F13" s="207"/>
      <c r="G13" s="207"/>
      <c r="H13" s="207"/>
    </row>
    <row r="14" spans="1:8" ht="18.75" customHeight="1">
      <c r="A14" s="227"/>
      <c r="B14" s="223" t="s">
        <v>128</v>
      </c>
      <c r="C14" s="224" t="s">
        <v>129</v>
      </c>
      <c r="D14" s="228">
        <v>0</v>
      </c>
      <c r="E14" s="228"/>
      <c r="F14" s="207"/>
      <c r="G14" s="207"/>
      <c r="H14" s="207"/>
    </row>
    <row r="15" spans="1:8" ht="18.75" customHeight="1">
      <c r="A15" s="227"/>
      <c r="B15" s="223" t="s">
        <v>17</v>
      </c>
      <c r="C15" s="224" t="s">
        <v>130</v>
      </c>
      <c r="D15" s="228">
        <v>1922000</v>
      </c>
      <c r="E15" s="228"/>
      <c r="F15" s="207"/>
      <c r="G15" s="207"/>
      <c r="H15" s="207"/>
    </row>
    <row r="16" spans="1:8" ht="18.75" customHeight="1">
      <c r="A16" s="227"/>
      <c r="B16" s="223" t="s">
        <v>131</v>
      </c>
      <c r="C16" s="224" t="s">
        <v>133</v>
      </c>
      <c r="D16" s="228">
        <v>748.84</v>
      </c>
      <c r="E16" s="228"/>
      <c r="F16" s="207"/>
      <c r="G16" s="207"/>
      <c r="H16" s="207"/>
    </row>
    <row r="17" spans="1:8" ht="18.75" customHeight="1">
      <c r="A17" s="227"/>
      <c r="B17" s="223" t="s">
        <v>132</v>
      </c>
      <c r="C17" s="224" t="s">
        <v>116</v>
      </c>
      <c r="D17" s="228">
        <v>209364</v>
      </c>
      <c r="E17" s="228"/>
      <c r="F17" s="207"/>
      <c r="G17" s="207"/>
      <c r="H17" s="207"/>
    </row>
    <row r="18" spans="1:8" ht="18.75" customHeight="1" hidden="1">
      <c r="A18" s="227"/>
      <c r="B18" s="223" t="s">
        <v>462</v>
      </c>
      <c r="C18" s="224" t="s">
        <v>379</v>
      </c>
      <c r="D18" s="228"/>
      <c r="E18" s="228"/>
      <c r="F18" s="207"/>
      <c r="G18" s="207"/>
      <c r="H18" s="207"/>
    </row>
    <row r="19" spans="1:8" ht="18.75" customHeight="1">
      <c r="A19" s="227"/>
      <c r="B19" s="240" t="s">
        <v>348</v>
      </c>
      <c r="C19" s="224" t="s">
        <v>347</v>
      </c>
      <c r="D19" s="228">
        <v>758410</v>
      </c>
      <c r="E19" s="228"/>
      <c r="F19" s="207"/>
      <c r="G19" s="207"/>
      <c r="H19" s="207"/>
    </row>
    <row r="20" spans="1:8" ht="18.75" customHeight="1">
      <c r="A20" s="227"/>
      <c r="B20" s="240" t="s">
        <v>520</v>
      </c>
      <c r="C20" s="224" t="s">
        <v>349</v>
      </c>
      <c r="D20" s="228">
        <v>0</v>
      </c>
      <c r="E20" s="228"/>
      <c r="F20" s="207"/>
      <c r="G20" s="207"/>
      <c r="H20" s="207"/>
    </row>
    <row r="21" spans="1:8" ht="18.75" customHeight="1">
      <c r="A21" s="227"/>
      <c r="B21" s="240" t="s">
        <v>521</v>
      </c>
      <c r="C21" s="224" t="s">
        <v>349</v>
      </c>
      <c r="D21" s="228">
        <v>0</v>
      </c>
      <c r="E21" s="228"/>
      <c r="F21" s="207"/>
      <c r="G21" s="207"/>
      <c r="H21" s="207"/>
    </row>
    <row r="22" spans="1:8" ht="18.75" customHeight="1" hidden="1">
      <c r="A22" s="227"/>
      <c r="B22" s="240" t="s">
        <v>507</v>
      </c>
      <c r="C22" s="224" t="s">
        <v>508</v>
      </c>
      <c r="D22" s="228"/>
      <c r="E22" s="228"/>
      <c r="F22" s="207"/>
      <c r="G22" s="207"/>
      <c r="H22" s="207"/>
    </row>
    <row r="23" spans="1:8" ht="18.75" customHeight="1" hidden="1">
      <c r="A23" s="227"/>
      <c r="B23" s="240" t="s">
        <v>350</v>
      </c>
      <c r="C23" s="224" t="s">
        <v>217</v>
      </c>
      <c r="D23" s="228"/>
      <c r="E23" s="228"/>
      <c r="F23" s="207"/>
      <c r="G23" s="207"/>
      <c r="H23" s="207"/>
    </row>
    <row r="24" spans="1:8" ht="18.75" customHeight="1">
      <c r="A24" s="227"/>
      <c r="B24" s="249"/>
      <c r="C24" s="224"/>
      <c r="D24" s="228"/>
      <c r="E24" s="228"/>
      <c r="F24" s="207"/>
      <c r="G24" s="207"/>
      <c r="H24" s="207"/>
    </row>
    <row r="25" spans="1:7" ht="18.75" customHeight="1">
      <c r="A25" s="227"/>
      <c r="B25" s="223" t="s">
        <v>342</v>
      </c>
      <c r="C25" s="224" t="s">
        <v>72</v>
      </c>
      <c r="D25" s="228"/>
      <c r="E25" s="228">
        <v>5439131.58</v>
      </c>
      <c r="F25" s="207"/>
      <c r="G25" s="207"/>
    </row>
    <row r="26" spans="1:7" ht="18.75" customHeight="1">
      <c r="A26" s="227"/>
      <c r="B26" s="223" t="s">
        <v>134</v>
      </c>
      <c r="C26" s="224" t="s">
        <v>133</v>
      </c>
      <c r="D26" s="228"/>
      <c r="E26" s="228">
        <v>2100.32</v>
      </c>
      <c r="F26" s="207"/>
      <c r="G26" s="207"/>
    </row>
    <row r="27" spans="1:7" ht="18.75" customHeight="1">
      <c r="A27" s="227"/>
      <c r="B27" s="223" t="s">
        <v>380</v>
      </c>
      <c r="C27" s="224" t="s">
        <v>381</v>
      </c>
      <c r="D27" s="228">
        <v>28234</v>
      </c>
      <c r="E27" s="228">
        <v>28234</v>
      </c>
      <c r="F27" s="207"/>
      <c r="G27" s="207"/>
    </row>
    <row r="28" spans="1:7" ht="18.75" customHeight="1">
      <c r="A28" s="227"/>
      <c r="B28" s="223" t="s">
        <v>461</v>
      </c>
      <c r="C28" s="224" t="s">
        <v>452</v>
      </c>
      <c r="D28" s="228"/>
      <c r="E28" s="228">
        <v>0</v>
      </c>
      <c r="F28" s="207"/>
      <c r="G28" s="207"/>
    </row>
    <row r="29" spans="1:7" ht="18.75" customHeight="1">
      <c r="A29" s="227"/>
      <c r="B29" s="223" t="s">
        <v>420</v>
      </c>
      <c r="C29" s="224" t="s">
        <v>110</v>
      </c>
      <c r="D29" s="228"/>
      <c r="E29" s="228">
        <v>0</v>
      </c>
      <c r="F29" s="207"/>
      <c r="G29" s="207"/>
    </row>
    <row r="30" spans="1:8" ht="18.75" customHeight="1">
      <c r="A30" s="229"/>
      <c r="B30" s="230"/>
      <c r="C30" s="231"/>
      <c r="D30" s="232">
        <f>SUM(D5:D29)</f>
        <v>5469465.9</v>
      </c>
      <c r="E30" s="232">
        <f>SUM(E5:E29)</f>
        <v>5469465.9</v>
      </c>
      <c r="F30" s="207"/>
      <c r="G30" s="207"/>
      <c r="H30" s="234"/>
    </row>
    <row r="31" spans="1:7" ht="18.75" customHeight="1">
      <c r="A31" s="235"/>
      <c r="B31" s="236"/>
      <c r="C31" s="237"/>
      <c r="D31" s="238"/>
      <c r="E31" s="239"/>
      <c r="F31" s="207"/>
      <c r="G31" s="207"/>
    </row>
    <row r="32" spans="1:7" ht="18.75" customHeight="1">
      <c r="A32" s="222" t="s">
        <v>43</v>
      </c>
      <c r="B32" s="240"/>
      <c r="C32" s="241"/>
      <c r="D32" s="240"/>
      <c r="E32" s="223"/>
      <c r="F32" s="207"/>
      <c r="G32" s="207"/>
    </row>
    <row r="33" spans="1:7" ht="18.75" customHeight="1">
      <c r="A33" s="227" t="s">
        <v>566</v>
      </c>
      <c r="B33" s="240"/>
      <c r="C33" s="241"/>
      <c r="D33" s="240"/>
      <c r="E33" s="223"/>
      <c r="F33" s="207"/>
      <c r="G33" s="207"/>
    </row>
    <row r="34" spans="1:7" ht="18.75" customHeight="1">
      <c r="A34" s="229"/>
      <c r="B34" s="230"/>
      <c r="C34" s="242"/>
      <c r="D34" s="230"/>
      <c r="E34" s="243"/>
      <c r="F34" s="207"/>
      <c r="G34" s="207"/>
    </row>
    <row r="35" spans="1:7" ht="18.75" customHeight="1">
      <c r="A35" s="5"/>
      <c r="B35" s="207"/>
      <c r="C35" s="244"/>
      <c r="D35" s="207"/>
      <c r="E35" s="207"/>
      <c r="F35" s="207"/>
      <c r="G35" s="207"/>
    </row>
    <row r="36" spans="1:7" ht="18.75" customHeight="1">
      <c r="A36" s="5"/>
      <c r="B36" s="207"/>
      <c r="C36" s="200" t="s">
        <v>198</v>
      </c>
      <c r="D36" s="4"/>
      <c r="E36" s="173"/>
      <c r="F36" s="207"/>
      <c r="G36" s="207"/>
    </row>
    <row r="37" spans="1:7" ht="18.75" customHeight="1">
      <c r="A37" s="5"/>
      <c r="B37" s="207"/>
      <c r="C37" s="201" t="s">
        <v>135</v>
      </c>
      <c r="D37" s="4"/>
      <c r="E37" s="173"/>
      <c r="F37" s="207"/>
      <c r="G37" s="207"/>
    </row>
    <row r="38" spans="1:7" ht="18.75" customHeight="1">
      <c r="A38" s="5"/>
      <c r="B38" s="207"/>
      <c r="C38" s="413" t="s">
        <v>416</v>
      </c>
      <c r="D38" s="413"/>
      <c r="E38" s="413"/>
      <c r="F38" s="207"/>
      <c r="G38" s="207"/>
    </row>
    <row r="39" spans="3:5" ht="18.75" customHeight="1">
      <c r="C39" s="204"/>
      <c r="D39" s="205"/>
      <c r="E39" s="173"/>
    </row>
    <row r="40" spans="1:5" s="208" customFormat="1" ht="18.75" customHeight="1">
      <c r="A40" s="211"/>
      <c r="B40" s="211"/>
      <c r="C40" s="200" t="s">
        <v>199</v>
      </c>
      <c r="D40" s="4"/>
      <c r="E40" s="173"/>
    </row>
    <row r="41" spans="1:5" s="208" customFormat="1" ht="18.75" customHeight="1">
      <c r="A41" s="211"/>
      <c r="B41" s="211"/>
      <c r="C41" s="201" t="s">
        <v>418</v>
      </c>
      <c r="D41" s="4"/>
      <c r="E41" s="173"/>
    </row>
    <row r="42" spans="1:6" s="53" customFormat="1" ht="18.75" customHeight="1">
      <c r="A42" s="216"/>
      <c r="B42" s="216"/>
      <c r="C42" s="413" t="s">
        <v>417</v>
      </c>
      <c r="D42" s="413"/>
      <c r="E42" s="413"/>
      <c r="F42" s="216"/>
    </row>
    <row r="43" spans="2:6" ht="18.75" customHeight="1">
      <c r="B43" s="207"/>
      <c r="C43" s="420" t="s">
        <v>382</v>
      </c>
      <c r="D43" s="420"/>
      <c r="E43" s="420"/>
      <c r="F43" s="207"/>
    </row>
    <row r="44" spans="2:6" ht="18.75" customHeight="1">
      <c r="B44" s="207"/>
      <c r="C44" s="207"/>
      <c r="D44" s="207"/>
      <c r="E44" s="207"/>
      <c r="F44" s="207"/>
    </row>
    <row r="45" spans="2:6" ht="18.75" customHeight="1">
      <c r="B45" s="207"/>
      <c r="C45" s="207"/>
      <c r="D45" s="207"/>
      <c r="E45" s="207"/>
      <c r="F45" s="207"/>
    </row>
    <row r="46" spans="2:6" ht="18.75" customHeight="1">
      <c r="B46" s="207"/>
      <c r="C46" s="207"/>
      <c r="D46" s="207"/>
      <c r="E46" s="207"/>
      <c r="F46" s="207"/>
    </row>
    <row r="47" spans="2:6" ht="18.75" customHeight="1">
      <c r="B47" s="207"/>
      <c r="C47" s="207"/>
      <c r="D47" s="207"/>
      <c r="E47" s="207"/>
      <c r="F47" s="207"/>
    </row>
    <row r="48" spans="2:6" ht="18.75" customHeight="1">
      <c r="B48" s="207"/>
      <c r="C48" s="207"/>
      <c r="D48" s="207"/>
      <c r="E48" s="207"/>
      <c r="F48" s="207"/>
    </row>
    <row r="49" spans="2:6" ht="18.75" customHeight="1">
      <c r="B49" s="207"/>
      <c r="C49" s="207"/>
      <c r="D49" s="207"/>
      <c r="E49" s="207"/>
      <c r="F49" s="207"/>
    </row>
    <row r="50" spans="2:6" ht="18.75" customHeight="1">
      <c r="B50" s="207"/>
      <c r="C50" s="207"/>
      <c r="D50" s="207"/>
      <c r="E50" s="207"/>
      <c r="F50" s="207"/>
    </row>
    <row r="51" ht="18.75" customHeight="1">
      <c r="B51" s="207"/>
    </row>
    <row r="52" spans="2:6" ht="18.75" customHeight="1">
      <c r="B52" s="207"/>
      <c r="C52" s="207"/>
      <c r="D52" s="207"/>
      <c r="E52" s="207"/>
      <c r="F52" s="207"/>
    </row>
    <row r="53" ht="18.75" customHeight="1">
      <c r="B53" s="207"/>
    </row>
    <row r="54" ht="18.75" customHeight="1">
      <c r="B54" s="207"/>
    </row>
    <row r="55" ht="18.75" customHeight="1">
      <c r="B55" s="207"/>
    </row>
    <row r="56" ht="18.75" customHeight="1">
      <c r="B56" s="207"/>
    </row>
    <row r="57" ht="18.75" customHeight="1">
      <c r="B57" s="207"/>
    </row>
    <row r="58" spans="2:6" ht="18.75" customHeight="1">
      <c r="B58" s="207"/>
      <c r="C58" s="207"/>
      <c r="D58" s="207"/>
      <c r="E58" s="207"/>
      <c r="F58" s="207"/>
    </row>
    <row r="104" spans="1:7" s="6" customFormat="1" ht="18.75" customHeight="1">
      <c r="A104" s="245"/>
      <c r="B104" s="245"/>
      <c r="C104" s="245"/>
      <c r="D104" s="245"/>
      <c r="E104" s="245"/>
      <c r="F104" s="245"/>
      <c r="G104" s="246"/>
    </row>
    <row r="105" ht="18.75" customHeight="1">
      <c r="G105" s="234"/>
    </row>
    <row r="106" ht="18.75" customHeight="1">
      <c r="G106" s="234"/>
    </row>
  </sheetData>
  <sheetProtection/>
  <mergeCells count="6">
    <mergeCell ref="B2:C2"/>
    <mergeCell ref="A4:B4"/>
    <mergeCell ref="C38:E38"/>
    <mergeCell ref="C42:E42"/>
    <mergeCell ref="B1:C1"/>
    <mergeCell ref="C43:E43"/>
  </mergeCells>
  <printOptions/>
  <pageMargins left="0.5905511811023623" right="0.4330708661417323" top="0.03937007874015748" bottom="0.03937007874015748" header="0.1574803149606299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="120" zoomScaleSheetLayoutView="120" zoomScalePageLayoutView="0" workbookViewId="0" topLeftCell="A9">
      <selection activeCell="G26" sqref="G26"/>
    </sheetView>
  </sheetViews>
  <sheetFormatPr defaultColWidth="9.140625" defaultRowHeight="18.75" customHeight="1"/>
  <cols>
    <col min="1" max="1" width="5.7109375" style="207" customWidth="1"/>
    <col min="2" max="2" width="55.7109375" style="5" customWidth="1"/>
    <col min="3" max="3" width="10.00390625" style="5" customWidth="1"/>
    <col min="4" max="5" width="14.710937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19" t="s">
        <v>122</v>
      </c>
      <c r="C1" s="419"/>
      <c r="E1" s="206" t="s">
        <v>562</v>
      </c>
      <c r="F1" s="207"/>
      <c r="G1" s="207"/>
    </row>
    <row r="2" spans="2:11" s="208" customFormat="1" ht="18.75" customHeight="1">
      <c r="B2" s="417" t="s">
        <v>124</v>
      </c>
      <c r="C2" s="417"/>
      <c r="E2" s="210" t="s">
        <v>558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18" t="s">
        <v>0</v>
      </c>
      <c r="B4" s="418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18</v>
      </c>
      <c r="C5" s="219" t="s">
        <v>136</v>
      </c>
      <c r="D5" s="220">
        <v>1240175.23</v>
      </c>
      <c r="E5" s="221"/>
      <c r="F5" s="207"/>
      <c r="G5" s="207"/>
      <c r="H5" s="207"/>
      <c r="I5" s="207"/>
      <c r="J5" s="207"/>
      <c r="K5" s="207"/>
      <c r="L5" s="207"/>
    </row>
    <row r="6" spans="1:12" ht="18.75" customHeight="1">
      <c r="A6" s="222"/>
      <c r="B6" s="223"/>
      <c r="C6" s="224"/>
      <c r="D6" s="225"/>
      <c r="E6" s="226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137</v>
      </c>
      <c r="C7" s="224" t="s">
        <v>163</v>
      </c>
      <c r="D7" s="228"/>
      <c r="E7" s="226">
        <v>0</v>
      </c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138</v>
      </c>
      <c r="C8" s="224" t="s">
        <v>164</v>
      </c>
      <c r="D8" s="228"/>
      <c r="E8" s="226">
        <v>2519.59</v>
      </c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139</v>
      </c>
      <c r="C9" s="224" t="s">
        <v>89</v>
      </c>
      <c r="D9" s="228"/>
      <c r="E9" s="226">
        <v>0</v>
      </c>
      <c r="F9" s="207"/>
      <c r="G9" s="207"/>
      <c r="H9" s="207"/>
      <c r="I9" s="207"/>
      <c r="J9" s="207"/>
      <c r="K9" s="207"/>
      <c r="L9" s="207"/>
    </row>
    <row r="10" spans="1:12" ht="18.75" customHeight="1">
      <c r="A10" s="227"/>
      <c r="B10" s="223" t="s">
        <v>140</v>
      </c>
      <c r="C10" s="224" t="s">
        <v>165</v>
      </c>
      <c r="D10" s="228"/>
      <c r="E10" s="226">
        <v>58.2</v>
      </c>
      <c r="F10" s="207"/>
      <c r="G10" s="207"/>
      <c r="H10" s="207"/>
      <c r="I10" s="207"/>
      <c r="J10" s="207"/>
      <c r="K10" s="207"/>
      <c r="L10" s="207"/>
    </row>
    <row r="11" spans="1:12" ht="18.75" customHeight="1">
      <c r="A11" s="227"/>
      <c r="B11" s="223" t="s">
        <v>141</v>
      </c>
      <c r="C11" s="224" t="s">
        <v>166</v>
      </c>
      <c r="D11" s="228"/>
      <c r="E11" s="226">
        <v>20</v>
      </c>
      <c r="F11" s="207"/>
      <c r="G11" s="207"/>
      <c r="H11" s="207"/>
      <c r="I11" s="207"/>
      <c r="J11" s="207"/>
      <c r="K11" s="207"/>
      <c r="L11" s="207"/>
    </row>
    <row r="12" spans="1:12" ht="18.75" customHeight="1">
      <c r="A12" s="227"/>
      <c r="B12" s="223" t="s">
        <v>142</v>
      </c>
      <c r="C12" s="224" t="s">
        <v>167</v>
      </c>
      <c r="D12" s="228"/>
      <c r="E12" s="226">
        <v>5760</v>
      </c>
      <c r="F12" s="207"/>
      <c r="G12" s="207"/>
      <c r="H12" s="207"/>
      <c r="I12" s="207"/>
      <c r="J12" s="207"/>
      <c r="K12" s="207"/>
      <c r="L12" s="207"/>
    </row>
    <row r="13" spans="1:12" ht="18.75" customHeight="1" hidden="1">
      <c r="A13" s="227"/>
      <c r="B13" s="223" t="s">
        <v>143</v>
      </c>
      <c r="C13" s="224" t="s">
        <v>168</v>
      </c>
      <c r="D13" s="228"/>
      <c r="E13" s="226"/>
      <c r="F13" s="207"/>
      <c r="G13" s="207"/>
      <c r="H13" s="207"/>
      <c r="I13" s="207"/>
      <c r="J13" s="207"/>
      <c r="K13" s="207"/>
      <c r="L13" s="207"/>
    </row>
    <row r="14" spans="1:12" ht="18.75" customHeight="1">
      <c r="A14" s="227"/>
      <c r="B14" s="223" t="s">
        <v>145</v>
      </c>
      <c r="C14" s="224" t="s">
        <v>169</v>
      </c>
      <c r="D14" s="228"/>
      <c r="E14" s="226">
        <v>250</v>
      </c>
      <c r="F14" s="207"/>
      <c r="G14" s="207"/>
      <c r="H14" s="207"/>
      <c r="I14" s="207"/>
      <c r="J14" s="207"/>
      <c r="K14" s="207"/>
      <c r="L14" s="207"/>
    </row>
    <row r="15" spans="1:12" ht="18.75" customHeight="1">
      <c r="A15" s="227"/>
      <c r="B15" s="223" t="s">
        <v>344</v>
      </c>
      <c r="C15" s="224" t="s">
        <v>345</v>
      </c>
      <c r="D15" s="228"/>
      <c r="E15" s="226">
        <v>500</v>
      </c>
      <c r="F15" s="207"/>
      <c r="G15" s="207"/>
      <c r="H15" s="207"/>
      <c r="I15" s="207"/>
      <c r="J15" s="207"/>
      <c r="K15" s="207"/>
      <c r="L15" s="207"/>
    </row>
    <row r="16" spans="1:12" ht="18.75" customHeight="1" hidden="1">
      <c r="A16" s="227"/>
      <c r="B16" s="223" t="s">
        <v>144</v>
      </c>
      <c r="C16" s="224" t="s">
        <v>170</v>
      </c>
      <c r="D16" s="228"/>
      <c r="E16" s="226"/>
      <c r="F16" s="207"/>
      <c r="G16" s="207"/>
      <c r="H16" s="207"/>
      <c r="I16" s="207"/>
      <c r="J16" s="207"/>
      <c r="K16" s="207"/>
      <c r="L16" s="207"/>
    </row>
    <row r="17" spans="1:12" ht="18.75" customHeight="1" hidden="1">
      <c r="A17" s="227"/>
      <c r="B17" s="223" t="s">
        <v>146</v>
      </c>
      <c r="C17" s="224" t="s">
        <v>171</v>
      </c>
      <c r="D17" s="228"/>
      <c r="E17" s="226"/>
      <c r="F17" s="207"/>
      <c r="G17" s="207"/>
      <c r="H17" s="207"/>
      <c r="I17" s="207"/>
      <c r="J17" s="207"/>
      <c r="K17" s="207"/>
      <c r="L17" s="207"/>
    </row>
    <row r="18" spans="1:12" ht="18.75" customHeight="1">
      <c r="A18" s="227"/>
      <c r="B18" s="223" t="s">
        <v>147</v>
      </c>
      <c r="C18" s="224" t="s">
        <v>172</v>
      </c>
      <c r="D18" s="228"/>
      <c r="E18" s="226">
        <v>200</v>
      </c>
      <c r="F18" s="207"/>
      <c r="G18" s="207"/>
      <c r="H18" s="207"/>
      <c r="I18" s="207"/>
      <c r="J18" s="207"/>
      <c r="K18" s="207"/>
      <c r="L18" s="207"/>
    </row>
    <row r="19" spans="1:12" ht="18.75" customHeight="1" hidden="1">
      <c r="A19" s="227"/>
      <c r="B19" s="223" t="s">
        <v>383</v>
      </c>
      <c r="C19" s="224" t="s">
        <v>384</v>
      </c>
      <c r="D19" s="228"/>
      <c r="E19" s="226"/>
      <c r="F19" s="207"/>
      <c r="G19" s="207"/>
      <c r="H19" s="207"/>
      <c r="I19" s="207"/>
      <c r="J19" s="207"/>
      <c r="K19" s="207"/>
      <c r="L19" s="207"/>
    </row>
    <row r="20" spans="1:12" ht="18.75" customHeight="1" hidden="1">
      <c r="A20" s="227"/>
      <c r="B20" s="223" t="s">
        <v>148</v>
      </c>
      <c r="C20" s="224" t="s">
        <v>173</v>
      </c>
      <c r="D20" s="228"/>
      <c r="E20" s="226"/>
      <c r="F20" s="207"/>
      <c r="G20" s="207"/>
      <c r="H20" s="207"/>
      <c r="I20" s="207"/>
      <c r="J20" s="207"/>
      <c r="K20" s="207"/>
      <c r="L20" s="207"/>
    </row>
    <row r="21" spans="1:12" ht="18.75" customHeight="1">
      <c r="A21" s="227"/>
      <c r="B21" s="223" t="s">
        <v>149</v>
      </c>
      <c r="C21" s="224" t="s">
        <v>174</v>
      </c>
      <c r="D21" s="228"/>
      <c r="E21" s="226">
        <v>15410</v>
      </c>
      <c r="F21" s="207"/>
      <c r="G21" s="207"/>
      <c r="H21" s="207"/>
      <c r="I21" s="207"/>
      <c r="J21" s="207"/>
      <c r="K21" s="207"/>
      <c r="L21" s="207"/>
    </row>
    <row r="22" spans="1:12" ht="18.75" customHeight="1" hidden="1">
      <c r="A22" s="227"/>
      <c r="B22" s="223" t="s">
        <v>150</v>
      </c>
      <c r="C22" s="224" t="s">
        <v>175</v>
      </c>
      <c r="D22" s="228"/>
      <c r="E22" s="226"/>
      <c r="F22" s="207"/>
      <c r="G22" s="207"/>
      <c r="H22" s="207"/>
      <c r="I22" s="207"/>
      <c r="J22" s="207"/>
      <c r="K22" s="207"/>
      <c r="L22" s="207"/>
    </row>
    <row r="23" spans="1:12" ht="18.75" customHeight="1">
      <c r="A23" s="227"/>
      <c r="B23" s="223" t="s">
        <v>151</v>
      </c>
      <c r="C23" s="224" t="s">
        <v>176</v>
      </c>
      <c r="D23" s="228"/>
      <c r="E23" s="226">
        <v>7000</v>
      </c>
      <c r="F23" s="207"/>
      <c r="G23" s="207"/>
      <c r="H23" s="207"/>
      <c r="I23" s="207"/>
      <c r="J23" s="207"/>
      <c r="K23" s="207"/>
      <c r="L23" s="207"/>
    </row>
    <row r="24" spans="1:12" ht="18.75" customHeight="1" hidden="1">
      <c r="A24" s="227"/>
      <c r="B24" s="223" t="s">
        <v>152</v>
      </c>
      <c r="C24" s="224" t="s">
        <v>177</v>
      </c>
      <c r="D24" s="228"/>
      <c r="E24" s="226"/>
      <c r="F24" s="207"/>
      <c r="G24" s="207"/>
      <c r="H24" s="207"/>
      <c r="I24" s="207"/>
      <c r="J24" s="207"/>
      <c r="K24" s="207"/>
      <c r="L24" s="207"/>
    </row>
    <row r="25" spans="1:12" ht="18.75" customHeight="1">
      <c r="A25" s="227"/>
      <c r="B25" s="223" t="s">
        <v>153</v>
      </c>
      <c r="C25" s="224" t="s">
        <v>178</v>
      </c>
      <c r="D25" s="228"/>
      <c r="E25" s="226">
        <v>639547.01</v>
      </c>
      <c r="F25" s="207"/>
      <c r="G25" s="207"/>
      <c r="H25" s="207"/>
      <c r="I25" s="207"/>
      <c r="J25" s="207"/>
      <c r="K25" s="207"/>
      <c r="L25" s="207"/>
    </row>
    <row r="26" spans="1:12" ht="18.75" customHeight="1">
      <c r="A26" s="227"/>
      <c r="B26" s="223" t="s">
        <v>154</v>
      </c>
      <c r="C26" s="224" t="s">
        <v>179</v>
      </c>
      <c r="D26" s="228"/>
      <c r="E26" s="226">
        <v>136487.26</v>
      </c>
      <c r="F26" s="207"/>
      <c r="G26" s="207"/>
      <c r="H26" s="207"/>
      <c r="I26" s="207"/>
      <c r="J26" s="207"/>
      <c r="K26" s="207"/>
      <c r="L26" s="207"/>
    </row>
    <row r="27" spans="1:12" ht="18.75" customHeight="1" hidden="1">
      <c r="A27" s="227"/>
      <c r="B27" s="223" t="s">
        <v>155</v>
      </c>
      <c r="C27" s="224" t="s">
        <v>180</v>
      </c>
      <c r="D27" s="228"/>
      <c r="E27" s="226"/>
      <c r="F27" s="207"/>
      <c r="G27" s="207"/>
      <c r="H27" s="207"/>
      <c r="I27" s="207"/>
      <c r="J27" s="207"/>
      <c r="K27" s="207"/>
      <c r="L27" s="207"/>
    </row>
    <row r="28" spans="1:9" ht="18.75" customHeight="1">
      <c r="A28" s="227"/>
      <c r="B28" s="223" t="s">
        <v>156</v>
      </c>
      <c r="C28" s="224" t="s">
        <v>181</v>
      </c>
      <c r="D28" s="228"/>
      <c r="E28" s="226">
        <v>124773.48</v>
      </c>
      <c r="F28" s="207"/>
      <c r="G28" s="207"/>
      <c r="H28" s="207"/>
      <c r="I28" s="207"/>
    </row>
    <row r="29" spans="1:8" ht="18.75" customHeight="1">
      <c r="A29" s="227"/>
      <c r="B29" s="223" t="s">
        <v>157</v>
      </c>
      <c r="C29" s="224" t="s">
        <v>182</v>
      </c>
      <c r="D29" s="228"/>
      <c r="E29" s="226">
        <v>307649.69</v>
      </c>
      <c r="F29" s="207"/>
      <c r="G29" s="207"/>
      <c r="H29" s="207"/>
    </row>
    <row r="30" spans="1:8" ht="18.75" customHeight="1" hidden="1">
      <c r="A30" s="227"/>
      <c r="B30" s="223" t="s">
        <v>158</v>
      </c>
      <c r="C30" s="224" t="s">
        <v>183</v>
      </c>
      <c r="D30" s="228"/>
      <c r="E30" s="226"/>
      <c r="F30" s="207"/>
      <c r="G30" s="207"/>
      <c r="H30" s="207"/>
    </row>
    <row r="31" spans="1:8" ht="18.75" customHeight="1" hidden="1">
      <c r="A31" s="227"/>
      <c r="B31" s="223" t="s">
        <v>159</v>
      </c>
      <c r="C31" s="224" t="s">
        <v>184</v>
      </c>
      <c r="D31" s="228"/>
      <c r="E31" s="226"/>
      <c r="F31" s="207"/>
      <c r="G31" s="207"/>
      <c r="H31" s="207"/>
    </row>
    <row r="32" spans="1:8" ht="18.75" customHeight="1" hidden="1">
      <c r="A32" s="227"/>
      <c r="B32" s="223" t="s">
        <v>160</v>
      </c>
      <c r="C32" s="224" t="s">
        <v>185</v>
      </c>
      <c r="D32" s="228"/>
      <c r="E32" s="226"/>
      <c r="F32" s="207"/>
      <c r="G32" s="207"/>
      <c r="H32" s="207"/>
    </row>
    <row r="33" spans="1:8" ht="18.75" customHeight="1" hidden="1">
      <c r="A33" s="227"/>
      <c r="B33" s="223" t="s">
        <v>161</v>
      </c>
      <c r="C33" s="224" t="s">
        <v>186</v>
      </c>
      <c r="D33" s="228"/>
      <c r="E33" s="226"/>
      <c r="F33" s="207"/>
      <c r="G33" s="207"/>
      <c r="H33" s="207"/>
    </row>
    <row r="34" spans="1:8" ht="18.75" customHeight="1" hidden="1">
      <c r="A34" s="227"/>
      <c r="B34" s="223" t="s">
        <v>162</v>
      </c>
      <c r="C34" s="224" t="s">
        <v>187</v>
      </c>
      <c r="D34" s="228"/>
      <c r="E34" s="226"/>
      <c r="F34" s="207"/>
      <c r="G34" s="207"/>
      <c r="H34" s="207"/>
    </row>
    <row r="35" spans="1:8" ht="18.75" customHeight="1" hidden="1">
      <c r="A35" s="227"/>
      <c r="B35" s="338" t="s">
        <v>189</v>
      </c>
      <c r="C35" s="224" t="s">
        <v>188</v>
      </c>
      <c r="D35" s="228"/>
      <c r="E35" s="226"/>
      <c r="F35" s="207"/>
      <c r="G35" s="207"/>
      <c r="H35" s="207"/>
    </row>
    <row r="36" spans="1:8" ht="18.75" customHeight="1" hidden="1">
      <c r="A36" s="227"/>
      <c r="B36" s="338" t="s">
        <v>525</v>
      </c>
      <c r="C36" s="224" t="s">
        <v>188</v>
      </c>
      <c r="D36" s="228"/>
      <c r="E36" s="226"/>
      <c r="F36" s="207"/>
      <c r="G36" s="207"/>
      <c r="H36" s="207"/>
    </row>
    <row r="37" spans="1:8" ht="18.75" customHeight="1" hidden="1">
      <c r="A37" s="227"/>
      <c r="B37" s="338" t="s">
        <v>529</v>
      </c>
      <c r="C37" s="224" t="s">
        <v>188</v>
      </c>
      <c r="D37" s="228"/>
      <c r="E37" s="226"/>
      <c r="F37" s="207"/>
      <c r="G37" s="207"/>
      <c r="H37" s="207"/>
    </row>
    <row r="38" spans="1:8" ht="18.75" customHeight="1" hidden="1">
      <c r="A38" s="227"/>
      <c r="B38" s="338" t="s">
        <v>343</v>
      </c>
      <c r="C38" s="224" t="s">
        <v>188</v>
      </c>
      <c r="D38" s="228"/>
      <c r="E38" s="226"/>
      <c r="F38" s="207"/>
      <c r="G38" s="207"/>
      <c r="H38" s="207"/>
    </row>
    <row r="39" spans="1:8" ht="18.75" customHeight="1" hidden="1">
      <c r="A39" s="227"/>
      <c r="B39" s="338" t="s">
        <v>524</v>
      </c>
      <c r="C39" s="224" t="s">
        <v>188</v>
      </c>
      <c r="D39" s="228"/>
      <c r="E39" s="226"/>
      <c r="F39" s="207"/>
      <c r="G39" s="207"/>
      <c r="H39" s="207"/>
    </row>
    <row r="40" spans="1:8" ht="18.75" customHeight="1" hidden="1">
      <c r="A40" s="227"/>
      <c r="B40" s="338" t="s">
        <v>528</v>
      </c>
      <c r="C40" s="224" t="s">
        <v>188</v>
      </c>
      <c r="D40" s="228"/>
      <c r="E40" s="226"/>
      <c r="F40" s="207"/>
      <c r="G40" s="207"/>
      <c r="H40" s="207"/>
    </row>
    <row r="41" spans="1:8" ht="18.75" customHeight="1" hidden="1">
      <c r="A41" s="227"/>
      <c r="B41" s="338" t="s">
        <v>423</v>
      </c>
      <c r="C41" s="224" t="s">
        <v>188</v>
      </c>
      <c r="D41" s="228"/>
      <c r="E41" s="226"/>
      <c r="F41" s="207"/>
      <c r="G41" s="207"/>
      <c r="H41" s="207"/>
    </row>
    <row r="42" spans="1:8" ht="18.75" customHeight="1" hidden="1">
      <c r="A42" s="227"/>
      <c r="B42" s="338" t="s">
        <v>526</v>
      </c>
      <c r="C42" s="224" t="s">
        <v>188</v>
      </c>
      <c r="D42" s="228"/>
      <c r="E42" s="226"/>
      <c r="F42" s="207"/>
      <c r="G42" s="207"/>
      <c r="H42" s="207"/>
    </row>
    <row r="43" spans="1:8" ht="18.75" customHeight="1" hidden="1">
      <c r="A43" s="227"/>
      <c r="B43" s="338" t="s">
        <v>527</v>
      </c>
      <c r="C43" s="224" t="s">
        <v>188</v>
      </c>
      <c r="D43" s="228"/>
      <c r="E43" s="226"/>
      <c r="F43" s="207"/>
      <c r="G43" s="207"/>
      <c r="H43" s="207"/>
    </row>
    <row r="44" spans="1:8" ht="18.75" customHeight="1" hidden="1">
      <c r="A44" s="227"/>
      <c r="B44" s="338" t="s">
        <v>530</v>
      </c>
      <c r="C44" s="224" t="s">
        <v>188</v>
      </c>
      <c r="D44" s="228"/>
      <c r="E44" s="226"/>
      <c r="F44" s="207"/>
      <c r="G44" s="207"/>
      <c r="H44" s="207"/>
    </row>
    <row r="45" spans="1:8" ht="18.75" customHeight="1" hidden="1">
      <c r="A45" s="227"/>
      <c r="B45" s="338" t="s">
        <v>531</v>
      </c>
      <c r="C45" s="224" t="s">
        <v>188</v>
      </c>
      <c r="D45" s="228"/>
      <c r="E45" s="226"/>
      <c r="F45" s="207"/>
      <c r="G45" s="207"/>
      <c r="H45" s="207"/>
    </row>
    <row r="46" spans="1:8" ht="18.75" customHeight="1">
      <c r="A46" s="229"/>
      <c r="B46" s="230"/>
      <c r="C46" s="231"/>
      <c r="D46" s="232">
        <f>SUM(D5:D45)</f>
        <v>1240175.23</v>
      </c>
      <c r="E46" s="233">
        <f>SUM(E5:E45)</f>
        <v>1240175.23</v>
      </c>
      <c r="F46" s="207"/>
      <c r="G46" s="207"/>
      <c r="H46" s="234"/>
    </row>
    <row r="47" spans="1:7" ht="18.75" customHeight="1">
      <c r="A47" s="235"/>
      <c r="B47" s="236"/>
      <c r="C47" s="237"/>
      <c r="D47" s="238"/>
      <c r="E47" s="239"/>
      <c r="F47" s="207"/>
      <c r="G47" s="207"/>
    </row>
    <row r="48" spans="1:7" ht="18.75" customHeight="1">
      <c r="A48" s="222" t="s">
        <v>43</v>
      </c>
      <c r="B48" s="240"/>
      <c r="C48" s="241"/>
      <c r="D48" s="240"/>
      <c r="E48" s="223"/>
      <c r="F48" s="207"/>
      <c r="G48" s="207"/>
    </row>
    <row r="49" spans="1:7" ht="18.75" customHeight="1">
      <c r="A49" s="227" t="s">
        <v>563</v>
      </c>
      <c r="B49" s="240"/>
      <c r="C49" s="241"/>
      <c r="D49" s="240"/>
      <c r="E49" s="223"/>
      <c r="F49" s="207"/>
      <c r="G49" s="207"/>
    </row>
    <row r="50" spans="1:7" ht="18.75" customHeight="1">
      <c r="A50" s="229"/>
      <c r="B50" s="230"/>
      <c r="C50" s="242"/>
      <c r="D50" s="230"/>
      <c r="E50" s="243"/>
      <c r="F50" s="207"/>
      <c r="G50" s="207"/>
    </row>
    <row r="51" spans="1:7" ht="18.75" customHeight="1">
      <c r="A51" s="5"/>
      <c r="B51" s="207"/>
      <c r="C51" s="244"/>
      <c r="D51" s="207"/>
      <c r="E51" s="207"/>
      <c r="F51" s="207"/>
      <c r="G51" s="207"/>
    </row>
    <row r="52" spans="1:7" ht="18.75" customHeight="1">
      <c r="A52" s="5"/>
      <c r="B52" s="207"/>
      <c r="C52" s="200" t="s">
        <v>196</v>
      </c>
      <c r="D52" s="4"/>
      <c r="E52" s="173"/>
      <c r="F52" s="207"/>
      <c r="G52" s="207"/>
    </row>
    <row r="53" spans="1:7" ht="18.75" customHeight="1">
      <c r="A53" s="5"/>
      <c r="B53" s="207"/>
      <c r="C53" s="201" t="s">
        <v>135</v>
      </c>
      <c r="D53" s="4"/>
      <c r="E53" s="173"/>
      <c r="F53" s="207"/>
      <c r="G53" s="207"/>
    </row>
    <row r="54" spans="1:7" ht="18.75" customHeight="1">
      <c r="A54" s="5"/>
      <c r="B54" s="207"/>
      <c r="C54" s="413" t="s">
        <v>421</v>
      </c>
      <c r="D54" s="413"/>
      <c r="E54" s="413"/>
      <c r="F54" s="207"/>
      <c r="G54" s="207"/>
    </row>
    <row r="55" spans="3:5" ht="18.75" customHeight="1">
      <c r="C55" s="204"/>
      <c r="D55" s="205"/>
      <c r="E55" s="173"/>
    </row>
    <row r="56" spans="1:5" s="208" customFormat="1" ht="18.75" customHeight="1">
      <c r="A56" s="211"/>
      <c r="B56" s="211"/>
      <c r="C56" s="200" t="s">
        <v>197</v>
      </c>
      <c r="D56" s="4"/>
      <c r="E56" s="173"/>
    </row>
    <row r="57" spans="1:5" s="208" customFormat="1" ht="18.75" customHeight="1">
      <c r="A57" s="211"/>
      <c r="B57" s="211"/>
      <c r="C57" s="201" t="s">
        <v>378</v>
      </c>
      <c r="D57" s="4"/>
      <c r="E57" s="173"/>
    </row>
    <row r="58" spans="1:6" s="53" customFormat="1" ht="18.75" customHeight="1">
      <c r="A58" s="216"/>
      <c r="B58" s="216"/>
      <c r="C58" s="421" t="s">
        <v>422</v>
      </c>
      <c r="D58" s="421"/>
      <c r="E58" s="421"/>
      <c r="F58" s="216"/>
    </row>
    <row r="59" spans="2:6" ht="18.75" customHeight="1">
      <c r="B59" s="207"/>
      <c r="C59" s="420" t="s">
        <v>376</v>
      </c>
      <c r="D59" s="420"/>
      <c r="E59" s="420"/>
      <c r="F59" s="207"/>
    </row>
    <row r="60" spans="2:6" ht="18.75" customHeight="1">
      <c r="B60" s="207"/>
      <c r="C60" s="207"/>
      <c r="D60" s="207"/>
      <c r="E60" s="207"/>
      <c r="F60" s="207"/>
    </row>
    <row r="61" spans="2:6" ht="18.75" customHeight="1">
      <c r="B61" s="207"/>
      <c r="C61" s="207"/>
      <c r="D61" s="207"/>
      <c r="E61" s="207"/>
      <c r="F61" s="207"/>
    </row>
    <row r="62" spans="2:6" ht="18.75" customHeight="1">
      <c r="B62" s="207"/>
      <c r="C62" s="207"/>
      <c r="D62" s="207"/>
      <c r="E62" s="207"/>
      <c r="F62" s="207"/>
    </row>
    <row r="63" spans="2:6" ht="18.75" customHeight="1">
      <c r="B63" s="207"/>
      <c r="C63" s="207"/>
      <c r="D63" s="207"/>
      <c r="E63" s="207"/>
      <c r="F63" s="207"/>
    </row>
    <row r="64" spans="2:6" ht="18.75" customHeight="1">
      <c r="B64" s="207"/>
      <c r="C64" s="207"/>
      <c r="D64" s="207"/>
      <c r="E64" s="207"/>
      <c r="F64" s="207"/>
    </row>
    <row r="65" spans="2:6" ht="18.75" customHeight="1">
      <c r="B65" s="207"/>
      <c r="C65" s="207"/>
      <c r="D65" s="207"/>
      <c r="E65" s="207"/>
      <c r="F65" s="207"/>
    </row>
    <row r="66" spans="2:6" ht="18.75" customHeight="1">
      <c r="B66" s="207"/>
      <c r="C66" s="207"/>
      <c r="D66" s="207"/>
      <c r="E66" s="207"/>
      <c r="F66" s="207"/>
    </row>
    <row r="67" ht="18.75" customHeight="1">
      <c r="B67" s="207"/>
    </row>
    <row r="68" spans="2:6" ht="18.75" customHeight="1">
      <c r="B68" s="207"/>
      <c r="C68" s="207"/>
      <c r="D68" s="207"/>
      <c r="E68" s="207"/>
      <c r="F68" s="207"/>
    </row>
    <row r="69" ht="18.75" customHeight="1">
      <c r="B69" s="207"/>
    </row>
    <row r="70" ht="18.75" customHeight="1">
      <c r="B70" s="207"/>
    </row>
    <row r="71" ht="18.75" customHeight="1">
      <c r="B71" s="207"/>
    </row>
    <row r="72" ht="18.75" customHeight="1">
      <c r="B72" s="207"/>
    </row>
    <row r="73" ht="18.75" customHeight="1">
      <c r="B73" s="207"/>
    </row>
    <row r="74" spans="2:6" ht="18.75" customHeight="1">
      <c r="B74" s="207"/>
      <c r="C74" s="207"/>
      <c r="D74" s="207"/>
      <c r="E74" s="207"/>
      <c r="F74" s="207"/>
    </row>
    <row r="80" ht="18.75" customHeight="1">
      <c r="A80" s="207" t="e">
        <f>+#REF!-#REF!</f>
        <v>#REF!</v>
      </c>
    </row>
    <row r="120" spans="1:7" s="6" customFormat="1" ht="18.75" customHeight="1">
      <c r="A120" s="245"/>
      <c r="B120" s="245"/>
      <c r="C120" s="245"/>
      <c r="D120" s="245"/>
      <c r="E120" s="245"/>
      <c r="F120" s="245"/>
      <c r="G120" s="246"/>
    </row>
    <row r="121" ht="18.75" customHeight="1">
      <c r="G121" s="234"/>
    </row>
    <row r="122" ht="18.75" customHeight="1">
      <c r="G122" s="234"/>
    </row>
  </sheetData>
  <sheetProtection/>
  <mergeCells count="6">
    <mergeCell ref="B1:C1"/>
    <mergeCell ref="B2:C2"/>
    <mergeCell ref="A4:B4"/>
    <mergeCell ref="C54:E54"/>
    <mergeCell ref="C58:E58"/>
    <mergeCell ref="C59:E59"/>
  </mergeCells>
  <printOptions horizontalCentered="1"/>
  <pageMargins left="0" right="0" top="0" bottom="0" header="0.15748031496062992" footer="0.1574803149606299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4"/>
  <sheetViews>
    <sheetView view="pageBreakPreview" zoomScaleSheetLayoutView="100" workbookViewId="0" topLeftCell="A1">
      <selection activeCell="D8" sqref="D8"/>
    </sheetView>
  </sheetViews>
  <sheetFormatPr defaultColWidth="9.140625" defaultRowHeight="18.75" customHeight="1"/>
  <cols>
    <col min="1" max="1" width="56.00390625" style="173" customWidth="1"/>
    <col min="2" max="2" width="9.28125" style="205" customWidth="1"/>
    <col min="3" max="3" width="15.28125" style="173" customWidth="1"/>
    <col min="4" max="4" width="15.28125" style="173" bestFit="1" customWidth="1"/>
    <col min="5" max="8" width="15.140625" style="173" customWidth="1"/>
    <col min="9" max="9" width="12.8515625" style="173" bestFit="1" customWidth="1"/>
    <col min="10" max="10" width="20.28125" style="173" customWidth="1"/>
    <col min="11" max="16384" width="9.140625" style="173" customWidth="1"/>
  </cols>
  <sheetData>
    <row r="1" spans="1:3" ht="18.75" customHeight="1">
      <c r="A1" s="422" t="s">
        <v>99</v>
      </c>
      <c r="B1" s="422"/>
      <c r="C1" s="172" t="s">
        <v>585</v>
      </c>
    </row>
    <row r="2" spans="1:4" s="172" customFormat="1" ht="18.75" customHeight="1">
      <c r="A2" s="423" t="s">
        <v>192</v>
      </c>
      <c r="B2" s="423"/>
      <c r="C2" s="175" t="s">
        <v>561</v>
      </c>
      <c r="D2" s="175"/>
    </row>
    <row r="3" spans="1:4" s="172" customFormat="1" ht="18.75" customHeight="1">
      <c r="A3" s="176"/>
      <c r="B3" s="177"/>
      <c r="C3" s="174" t="s">
        <v>42</v>
      </c>
      <c r="D3" s="174"/>
    </row>
    <row r="4" spans="1:4" s="174" customFormat="1" ht="18.75" customHeight="1">
      <c r="A4" s="178" t="s">
        <v>0</v>
      </c>
      <c r="B4" s="179" t="s">
        <v>20</v>
      </c>
      <c r="C4" s="180" t="s">
        <v>10</v>
      </c>
      <c r="D4" s="178" t="s">
        <v>11</v>
      </c>
    </row>
    <row r="5" spans="1:4" ht="18.75" customHeight="1">
      <c r="A5" s="181" t="s">
        <v>190</v>
      </c>
      <c r="B5" s="182">
        <v>111203</v>
      </c>
      <c r="C5" s="228">
        <v>5439131.58</v>
      </c>
      <c r="D5" s="184"/>
    </row>
    <row r="6" spans="1:4" ht="18.75" customHeight="1">
      <c r="A6" s="181"/>
      <c r="B6" s="182"/>
      <c r="C6" s="183"/>
      <c r="D6" s="184"/>
    </row>
    <row r="7" spans="1:4" ht="18.75" customHeight="1">
      <c r="A7" s="181" t="s">
        <v>191</v>
      </c>
      <c r="B7" s="182">
        <v>111201</v>
      </c>
      <c r="C7" s="184"/>
      <c r="D7" s="228">
        <v>5439131.58</v>
      </c>
    </row>
    <row r="8" spans="1:4" ht="18.75" customHeight="1">
      <c r="A8" s="181"/>
      <c r="B8" s="182"/>
      <c r="C8" s="181"/>
      <c r="D8" s="181"/>
    </row>
    <row r="9" spans="1:4" ht="18.75" customHeight="1">
      <c r="A9" s="181"/>
      <c r="B9" s="182"/>
      <c r="C9" s="185"/>
      <c r="D9" s="185"/>
    </row>
    <row r="10" spans="1:4" ht="18.75" customHeight="1">
      <c r="A10" s="185"/>
      <c r="B10" s="186"/>
      <c r="C10" s="187">
        <f>SUM(C5:C7)</f>
        <v>5439131.58</v>
      </c>
      <c r="D10" s="187">
        <f>SUM(D6:D9)</f>
        <v>5439131.58</v>
      </c>
    </row>
    <row r="11" spans="1:4" ht="18.75" customHeight="1">
      <c r="A11" s="188" t="s">
        <v>43</v>
      </c>
      <c r="B11" s="189"/>
      <c r="C11" s="190"/>
      <c r="D11" s="191"/>
    </row>
    <row r="12" spans="1:4" ht="18.75" customHeight="1">
      <c r="A12" s="192" t="s">
        <v>44</v>
      </c>
      <c r="B12" s="193"/>
      <c r="C12" s="194"/>
      <c r="D12" s="195"/>
    </row>
    <row r="13" spans="1:4" ht="18.75" customHeight="1">
      <c r="A13" s="196"/>
      <c r="B13" s="197"/>
      <c r="C13" s="198"/>
      <c r="D13" s="199"/>
    </row>
    <row r="15" spans="2:3" ht="18.75" customHeight="1">
      <c r="B15" s="200" t="s">
        <v>195</v>
      </c>
      <c r="C15" s="4"/>
    </row>
    <row r="16" spans="2:3" ht="18.75" customHeight="1">
      <c r="B16" s="201" t="s">
        <v>135</v>
      </c>
      <c r="C16" s="4"/>
    </row>
    <row r="17" spans="2:4" ht="18.75" customHeight="1">
      <c r="B17" s="413" t="s">
        <v>424</v>
      </c>
      <c r="C17" s="413"/>
      <c r="D17" s="413"/>
    </row>
    <row r="18" spans="2:4" ht="18.75" customHeight="1">
      <c r="B18" s="202"/>
      <c r="C18" s="202"/>
      <c r="D18" s="202"/>
    </row>
    <row r="19" spans="2:4" ht="18.75" customHeight="1">
      <c r="B19" s="203" t="s">
        <v>193</v>
      </c>
      <c r="C19" s="202"/>
      <c r="D19" s="202"/>
    </row>
    <row r="20" spans="2:3" ht="18.75" customHeight="1">
      <c r="B20" s="204"/>
      <c r="C20" s="205"/>
    </row>
    <row r="21" spans="2:3" ht="18.75" customHeight="1">
      <c r="B21" s="200" t="s">
        <v>194</v>
      </c>
      <c r="C21" s="4"/>
    </row>
    <row r="22" spans="2:3" ht="18.75" customHeight="1">
      <c r="B22" s="201" t="s">
        <v>378</v>
      </c>
      <c r="C22" s="4"/>
    </row>
    <row r="23" spans="2:4" ht="18.75" customHeight="1">
      <c r="B23" s="421" t="s">
        <v>417</v>
      </c>
      <c r="C23" s="421"/>
      <c r="D23" s="421"/>
    </row>
    <row r="24" spans="2:4" ht="18.75" customHeight="1">
      <c r="B24" s="420" t="s">
        <v>386</v>
      </c>
      <c r="C24" s="420"/>
      <c r="D24" s="420"/>
    </row>
    <row r="25" spans="2:4" ht="18.75" customHeight="1">
      <c r="B25" s="358"/>
      <c r="C25" s="358"/>
      <c r="D25" s="358"/>
    </row>
    <row r="26" spans="2:4" ht="18.75" customHeight="1">
      <c r="B26" s="358"/>
      <c r="C26" s="358"/>
      <c r="D26" s="358"/>
    </row>
    <row r="27" spans="2:4" ht="18.75" customHeight="1">
      <c r="B27" s="358"/>
      <c r="C27" s="358"/>
      <c r="D27" s="358"/>
    </row>
    <row r="28" spans="2:4" ht="18.75" customHeight="1">
      <c r="B28" s="358"/>
      <c r="C28" s="358"/>
      <c r="D28" s="358"/>
    </row>
    <row r="29" spans="2:4" ht="18.75" customHeight="1">
      <c r="B29" s="358"/>
      <c r="C29" s="358"/>
      <c r="D29" s="358"/>
    </row>
    <row r="30" spans="2:4" ht="18.75" customHeight="1">
      <c r="B30" s="358"/>
      <c r="C30" s="358"/>
      <c r="D30" s="358"/>
    </row>
    <row r="31" spans="2:4" ht="18.75" customHeight="1">
      <c r="B31" s="358"/>
      <c r="C31" s="358"/>
      <c r="D31" s="358"/>
    </row>
    <row r="32" spans="2:4" ht="18.75" customHeight="1">
      <c r="B32" s="358"/>
      <c r="C32" s="358"/>
      <c r="D32" s="358"/>
    </row>
    <row r="33" spans="2:4" ht="18.75" customHeight="1">
      <c r="B33" s="358"/>
      <c r="C33" s="358"/>
      <c r="D33" s="358"/>
    </row>
    <row r="34" spans="2:4" ht="18.75" customHeight="1">
      <c r="B34" s="358"/>
      <c r="C34" s="358"/>
      <c r="D34" s="358"/>
    </row>
    <row r="35" spans="2:4" ht="18.75" customHeight="1">
      <c r="B35" s="358"/>
      <c r="C35" s="358"/>
      <c r="D35" s="358"/>
    </row>
    <row r="36" spans="2:4" ht="18.75" customHeight="1">
      <c r="B36" s="358"/>
      <c r="C36" s="358"/>
      <c r="D36" s="358"/>
    </row>
    <row r="37" spans="2:4" ht="18.75" customHeight="1">
      <c r="B37" s="358"/>
      <c r="C37" s="358"/>
      <c r="D37" s="358"/>
    </row>
    <row r="38" spans="2:4" ht="18.75" customHeight="1">
      <c r="B38" s="358"/>
      <c r="C38" s="358"/>
      <c r="D38" s="358"/>
    </row>
    <row r="39" spans="2:4" ht="18.75" customHeight="1">
      <c r="B39" s="358"/>
      <c r="C39" s="358"/>
      <c r="D39" s="358"/>
    </row>
    <row r="40" spans="2:4" ht="18.75" customHeight="1">
      <c r="B40" s="358"/>
      <c r="C40" s="358"/>
      <c r="D40" s="358"/>
    </row>
    <row r="41" spans="1:3" ht="18.75" customHeight="1">
      <c r="A41" s="422" t="s">
        <v>99</v>
      </c>
      <c r="B41" s="422"/>
      <c r="C41" s="172" t="s">
        <v>581</v>
      </c>
    </row>
    <row r="42" spans="1:4" s="172" customFormat="1" ht="18.75" customHeight="1">
      <c r="A42" s="423" t="s">
        <v>192</v>
      </c>
      <c r="B42" s="423"/>
      <c r="C42" s="175" t="s">
        <v>578</v>
      </c>
      <c r="D42" s="175"/>
    </row>
    <row r="43" spans="1:4" s="172" customFormat="1" ht="18.75" customHeight="1">
      <c r="A43" s="176"/>
      <c r="B43" s="177"/>
      <c r="C43" s="174" t="s">
        <v>42</v>
      </c>
      <c r="D43" s="174"/>
    </row>
    <row r="44" spans="1:4" s="174" customFormat="1" ht="18.75" customHeight="1">
      <c r="A44" s="178" t="s">
        <v>0</v>
      </c>
      <c r="B44" s="179" t="s">
        <v>20</v>
      </c>
      <c r="C44" s="180" t="s">
        <v>10</v>
      </c>
      <c r="D44" s="178" t="s">
        <v>11</v>
      </c>
    </row>
    <row r="45" spans="1:4" ht="18.75" customHeight="1">
      <c r="A45" s="181" t="s">
        <v>522</v>
      </c>
      <c r="B45" s="182">
        <v>511000</v>
      </c>
      <c r="C45" s="228">
        <v>726500</v>
      </c>
      <c r="D45" s="184"/>
    </row>
    <row r="46" spans="1:4" ht="18.75" customHeight="1">
      <c r="A46" s="181"/>
      <c r="B46" s="182"/>
      <c r="C46" s="183"/>
      <c r="D46" s="184"/>
    </row>
    <row r="47" spans="1:4" ht="18.75" customHeight="1">
      <c r="A47" s="181" t="s">
        <v>523</v>
      </c>
      <c r="B47" s="182">
        <v>111201</v>
      </c>
      <c r="C47" s="184"/>
      <c r="D47" s="228">
        <v>726500</v>
      </c>
    </row>
    <row r="48" spans="1:4" ht="18.75" customHeight="1">
      <c r="A48" s="181"/>
      <c r="B48" s="182"/>
      <c r="C48" s="181"/>
      <c r="D48" s="181"/>
    </row>
    <row r="49" spans="1:4" ht="18.75" customHeight="1">
      <c r="A49" s="181"/>
      <c r="B49" s="182"/>
      <c r="C49" s="185"/>
      <c r="D49" s="185"/>
    </row>
    <row r="50" spans="1:4" ht="18.75" customHeight="1">
      <c r="A50" s="185"/>
      <c r="B50" s="186"/>
      <c r="C50" s="187">
        <f>SUM(C45:C47)</f>
        <v>726500</v>
      </c>
      <c r="D50" s="187">
        <f>SUM(D46:D49)</f>
        <v>726500</v>
      </c>
    </row>
    <row r="51" spans="1:4" ht="18.75" customHeight="1">
      <c r="A51" s="188" t="s">
        <v>43</v>
      </c>
      <c r="B51" s="189"/>
      <c r="C51" s="190"/>
      <c r="D51" s="191"/>
    </row>
    <row r="52" spans="1:4" ht="18.75" customHeight="1">
      <c r="A52" s="192" t="s">
        <v>580</v>
      </c>
      <c r="B52" s="193"/>
      <c r="C52" s="194"/>
      <c r="D52" s="195"/>
    </row>
    <row r="53" spans="1:4" ht="18.75" customHeight="1">
      <c r="A53" s="196" t="s">
        <v>579</v>
      </c>
      <c r="B53" s="197"/>
      <c r="C53" s="198"/>
      <c r="D53" s="199"/>
    </row>
    <row r="55" spans="2:3" ht="18.75" customHeight="1">
      <c r="B55" s="200" t="s">
        <v>195</v>
      </c>
      <c r="C55" s="4"/>
    </row>
    <row r="56" spans="2:3" ht="18.75" customHeight="1">
      <c r="B56" s="201" t="s">
        <v>135</v>
      </c>
      <c r="C56" s="4"/>
    </row>
    <row r="57" spans="2:4" ht="18.75" customHeight="1">
      <c r="B57" s="413" t="s">
        <v>424</v>
      </c>
      <c r="C57" s="413"/>
      <c r="D57" s="413"/>
    </row>
    <row r="58" spans="2:4" ht="18.75" customHeight="1">
      <c r="B58" s="202"/>
      <c r="C58" s="202"/>
      <c r="D58" s="202"/>
    </row>
    <row r="59" spans="2:4" ht="18.75" customHeight="1">
      <c r="B59" s="391" t="s">
        <v>193</v>
      </c>
      <c r="C59" s="202"/>
      <c r="D59" s="202"/>
    </row>
    <row r="60" spans="2:3" ht="18.75" customHeight="1">
      <c r="B60" s="204"/>
      <c r="C60" s="205"/>
    </row>
    <row r="61" spans="2:3" ht="18.75" customHeight="1">
      <c r="B61" s="200" t="s">
        <v>194</v>
      </c>
      <c r="C61" s="4"/>
    </row>
    <row r="62" spans="2:3" ht="18.75" customHeight="1">
      <c r="B62" s="201" t="s">
        <v>378</v>
      </c>
      <c r="C62" s="4"/>
    </row>
    <row r="63" spans="2:4" ht="18.75" customHeight="1">
      <c r="B63" s="421" t="s">
        <v>417</v>
      </c>
      <c r="C63" s="421"/>
      <c r="D63" s="421"/>
    </row>
    <row r="64" spans="2:4" ht="18.75" customHeight="1">
      <c r="B64" s="420" t="s">
        <v>386</v>
      </c>
      <c r="C64" s="420"/>
      <c r="D64" s="420"/>
    </row>
    <row r="65" spans="2:4" ht="18.75" customHeight="1">
      <c r="B65" s="358"/>
      <c r="C65" s="358"/>
      <c r="D65" s="358"/>
    </row>
    <row r="66" spans="2:4" ht="18.75" customHeight="1">
      <c r="B66" s="358"/>
      <c r="C66" s="358"/>
      <c r="D66" s="358"/>
    </row>
    <row r="67" spans="2:4" ht="18.75" customHeight="1">
      <c r="B67" s="358"/>
      <c r="C67" s="358"/>
      <c r="D67" s="358"/>
    </row>
    <row r="68" spans="2:4" ht="18.75" customHeight="1">
      <c r="B68" s="358"/>
      <c r="C68" s="358"/>
      <c r="D68" s="358"/>
    </row>
    <row r="69" spans="2:4" ht="18.75" customHeight="1">
      <c r="B69" s="358"/>
      <c r="C69" s="358"/>
      <c r="D69" s="358"/>
    </row>
    <row r="70" spans="2:4" ht="18.75" customHeight="1">
      <c r="B70" s="358"/>
      <c r="C70" s="358"/>
      <c r="D70" s="358"/>
    </row>
    <row r="71" spans="2:4" ht="18.75" customHeight="1">
      <c r="B71" s="358"/>
      <c r="C71" s="358"/>
      <c r="D71" s="358"/>
    </row>
    <row r="72" spans="2:4" ht="18.75" customHeight="1">
      <c r="B72" s="358"/>
      <c r="C72" s="358"/>
      <c r="D72" s="358"/>
    </row>
    <row r="73" spans="2:4" ht="18.75" customHeight="1">
      <c r="B73" s="358"/>
      <c r="C73" s="358"/>
      <c r="D73" s="358"/>
    </row>
    <row r="74" spans="2:4" ht="18.75" customHeight="1">
      <c r="B74" s="358"/>
      <c r="C74" s="358"/>
      <c r="D74" s="358"/>
    </row>
    <row r="75" spans="2:4" ht="18.75" customHeight="1">
      <c r="B75" s="358"/>
      <c r="C75" s="358"/>
      <c r="D75" s="358"/>
    </row>
    <row r="76" spans="2:4" ht="18.75" customHeight="1">
      <c r="B76" s="358"/>
      <c r="C76" s="358"/>
      <c r="D76" s="358"/>
    </row>
    <row r="77" spans="2:4" ht="18.75" customHeight="1">
      <c r="B77" s="358"/>
      <c r="C77" s="358"/>
      <c r="D77" s="358"/>
    </row>
    <row r="78" spans="2:4" ht="18.75" customHeight="1">
      <c r="B78" s="358"/>
      <c r="C78" s="358"/>
      <c r="D78" s="358"/>
    </row>
    <row r="79" spans="2:4" ht="18.75" customHeight="1">
      <c r="B79" s="358"/>
      <c r="C79" s="358"/>
      <c r="D79" s="358"/>
    </row>
    <row r="80" spans="2:4" ht="18.75" customHeight="1">
      <c r="B80" s="358"/>
      <c r="C80" s="358"/>
      <c r="D80" s="358"/>
    </row>
    <row r="81" spans="1:3" ht="18.75" customHeight="1">
      <c r="A81" s="422" t="s">
        <v>99</v>
      </c>
      <c r="B81" s="422"/>
      <c r="C81" s="172" t="s">
        <v>571</v>
      </c>
    </row>
    <row r="82" spans="1:4" s="172" customFormat="1" ht="18.75" customHeight="1">
      <c r="A82" s="423" t="s">
        <v>192</v>
      </c>
      <c r="B82" s="423"/>
      <c r="C82" s="175" t="s">
        <v>573</v>
      </c>
      <c r="D82" s="175"/>
    </row>
    <row r="83" spans="1:4" s="172" customFormat="1" ht="18.75" customHeight="1">
      <c r="A83" s="176"/>
      <c r="B83" s="177"/>
      <c r="C83" s="174" t="s">
        <v>42</v>
      </c>
      <c r="D83" s="174"/>
    </row>
    <row r="84" spans="1:4" s="174" customFormat="1" ht="18.75" customHeight="1">
      <c r="A84" s="178" t="s">
        <v>0</v>
      </c>
      <c r="B84" s="179" t="s">
        <v>20</v>
      </c>
      <c r="C84" s="180" t="s">
        <v>10</v>
      </c>
      <c r="D84" s="178" t="s">
        <v>11</v>
      </c>
    </row>
    <row r="85" spans="1:4" ht="18.75" customHeight="1">
      <c r="A85" s="181" t="s">
        <v>572</v>
      </c>
      <c r="B85" s="182">
        <v>532000</v>
      </c>
      <c r="C85" s="228">
        <v>9060</v>
      </c>
      <c r="D85" s="184"/>
    </row>
    <row r="86" spans="1:4" ht="18.75" customHeight="1">
      <c r="A86" s="181"/>
      <c r="B86" s="182"/>
      <c r="C86" s="183"/>
      <c r="D86" s="184"/>
    </row>
    <row r="87" spans="1:4" ht="18.75" customHeight="1">
      <c r="A87" s="181" t="s">
        <v>523</v>
      </c>
      <c r="B87" s="182">
        <v>111201</v>
      </c>
      <c r="C87" s="184"/>
      <c r="D87" s="228">
        <v>9060</v>
      </c>
    </row>
    <row r="88" spans="1:4" ht="18.75" customHeight="1">
      <c r="A88" s="181"/>
      <c r="B88" s="182"/>
      <c r="C88" s="181"/>
      <c r="D88" s="181"/>
    </row>
    <row r="89" spans="1:4" ht="18.75" customHeight="1">
      <c r="A89" s="181"/>
      <c r="B89" s="182"/>
      <c r="C89" s="185"/>
      <c r="D89" s="185"/>
    </row>
    <row r="90" spans="1:4" ht="18.75" customHeight="1">
      <c r="A90" s="185"/>
      <c r="B90" s="186"/>
      <c r="C90" s="187">
        <f>SUM(C85:C87)</f>
        <v>9060</v>
      </c>
      <c r="D90" s="187">
        <f>SUM(D86:D89)</f>
        <v>9060</v>
      </c>
    </row>
    <row r="91" spans="1:4" ht="18.75" customHeight="1">
      <c r="A91" s="188" t="s">
        <v>43</v>
      </c>
      <c r="B91" s="189"/>
      <c r="C91" s="190"/>
      <c r="D91" s="191"/>
    </row>
    <row r="92" spans="1:4" ht="18.75" customHeight="1">
      <c r="A92" s="192" t="s">
        <v>577</v>
      </c>
      <c r="B92" s="193"/>
      <c r="C92" s="194"/>
      <c r="D92" s="195"/>
    </row>
    <row r="93" spans="1:4" ht="18.75" customHeight="1">
      <c r="A93" s="196"/>
      <c r="B93" s="197"/>
      <c r="C93" s="198"/>
      <c r="D93" s="199"/>
    </row>
    <row r="95" spans="2:3" ht="18.75" customHeight="1">
      <c r="B95" s="200" t="s">
        <v>195</v>
      </c>
      <c r="C95" s="4"/>
    </row>
    <row r="96" spans="2:3" ht="18.75" customHeight="1">
      <c r="B96" s="201" t="s">
        <v>135</v>
      </c>
      <c r="C96" s="4"/>
    </row>
    <row r="97" spans="2:4" ht="18.75" customHeight="1">
      <c r="B97" s="413" t="s">
        <v>424</v>
      </c>
      <c r="C97" s="413"/>
      <c r="D97" s="413"/>
    </row>
    <row r="98" spans="2:4" ht="18.75" customHeight="1">
      <c r="B98" s="202"/>
      <c r="C98" s="202"/>
      <c r="D98" s="202"/>
    </row>
    <row r="99" spans="2:4" ht="18.75" customHeight="1">
      <c r="B99" s="398" t="s">
        <v>193</v>
      </c>
      <c r="C99" s="202"/>
      <c r="D99" s="202"/>
    </row>
    <row r="100" spans="2:3" ht="18.75" customHeight="1">
      <c r="B100" s="204"/>
      <c r="C100" s="205"/>
    </row>
    <row r="101" spans="2:3" ht="18.75" customHeight="1">
      <c r="B101" s="200" t="s">
        <v>194</v>
      </c>
      <c r="C101" s="4"/>
    </row>
    <row r="102" spans="2:3" ht="18.75" customHeight="1">
      <c r="B102" s="201" t="s">
        <v>378</v>
      </c>
      <c r="C102" s="4"/>
    </row>
    <row r="103" spans="2:4" ht="18.75" customHeight="1">
      <c r="B103" s="421" t="s">
        <v>417</v>
      </c>
      <c r="C103" s="421"/>
      <c r="D103" s="421"/>
    </row>
    <row r="104" spans="2:4" ht="18.75" customHeight="1">
      <c r="B104" s="420" t="s">
        <v>386</v>
      </c>
      <c r="C104" s="420"/>
      <c r="D104" s="420"/>
    </row>
    <row r="105" spans="2:4" ht="18.75" customHeight="1">
      <c r="B105" s="358"/>
      <c r="C105" s="358"/>
      <c r="D105" s="358"/>
    </row>
    <row r="106" spans="2:4" ht="18.75" customHeight="1">
      <c r="B106" s="358"/>
      <c r="C106" s="358"/>
      <c r="D106" s="358"/>
    </row>
    <row r="107" spans="2:4" ht="18.75" customHeight="1">
      <c r="B107" s="358"/>
      <c r="C107" s="358"/>
      <c r="D107" s="358"/>
    </row>
    <row r="108" spans="2:4" ht="18.75" customHeight="1">
      <c r="B108" s="358"/>
      <c r="C108" s="358"/>
      <c r="D108" s="358"/>
    </row>
    <row r="109" spans="2:4" ht="18.75" customHeight="1">
      <c r="B109" s="358"/>
      <c r="C109" s="358"/>
      <c r="D109" s="358"/>
    </row>
    <row r="110" spans="2:4" ht="18.75" customHeight="1">
      <c r="B110" s="358"/>
      <c r="C110" s="358"/>
      <c r="D110" s="358"/>
    </row>
    <row r="111" spans="2:4" ht="18.75" customHeight="1">
      <c r="B111" s="358"/>
      <c r="C111" s="358"/>
      <c r="D111" s="358"/>
    </row>
    <row r="112" spans="2:4" ht="18.75" customHeight="1">
      <c r="B112" s="358"/>
      <c r="C112" s="358"/>
      <c r="D112" s="358"/>
    </row>
    <row r="113" spans="2:4" ht="18.75" customHeight="1">
      <c r="B113" s="358"/>
      <c r="C113" s="358"/>
      <c r="D113" s="358"/>
    </row>
    <row r="114" spans="2:4" ht="18.75" customHeight="1">
      <c r="B114" s="358"/>
      <c r="C114" s="358"/>
      <c r="D114" s="358"/>
    </row>
    <row r="115" spans="2:4" ht="18.75" customHeight="1">
      <c r="B115" s="358"/>
      <c r="C115" s="358"/>
      <c r="D115" s="358"/>
    </row>
    <row r="116" spans="2:4" ht="18.75" customHeight="1">
      <c r="B116" s="358"/>
      <c r="C116" s="358"/>
      <c r="D116" s="358"/>
    </row>
    <row r="117" spans="2:4" ht="18.75" customHeight="1">
      <c r="B117" s="358"/>
      <c r="C117" s="358"/>
      <c r="D117" s="358"/>
    </row>
    <row r="118" spans="2:4" ht="18.75" customHeight="1">
      <c r="B118" s="358"/>
      <c r="C118" s="358"/>
      <c r="D118" s="358"/>
    </row>
    <row r="119" spans="2:4" ht="18.75" customHeight="1">
      <c r="B119" s="358"/>
      <c r="C119" s="358"/>
      <c r="D119" s="358"/>
    </row>
    <row r="120" spans="2:4" ht="18.75" customHeight="1">
      <c r="B120" s="358"/>
      <c r="C120" s="358"/>
      <c r="D120" s="358"/>
    </row>
    <row r="121" spans="1:3" ht="18.75" customHeight="1">
      <c r="A121" s="422" t="s">
        <v>99</v>
      </c>
      <c r="B121" s="422"/>
      <c r="C121" s="172" t="s">
        <v>574</v>
      </c>
    </row>
    <row r="122" spans="1:4" s="172" customFormat="1" ht="18.75" customHeight="1">
      <c r="A122" s="423" t="s">
        <v>192</v>
      </c>
      <c r="B122" s="423"/>
      <c r="C122" s="175" t="s">
        <v>575</v>
      </c>
      <c r="D122" s="175"/>
    </row>
    <row r="123" spans="1:4" s="172" customFormat="1" ht="18.75" customHeight="1">
      <c r="A123" s="176"/>
      <c r="B123" s="177"/>
      <c r="C123" s="174" t="s">
        <v>42</v>
      </c>
      <c r="D123" s="174"/>
    </row>
    <row r="124" spans="1:4" s="174" customFormat="1" ht="18.75" customHeight="1">
      <c r="A124" s="178" t="s">
        <v>0</v>
      </c>
      <c r="B124" s="179" t="s">
        <v>20</v>
      </c>
      <c r="C124" s="180" t="s">
        <v>10</v>
      </c>
      <c r="D124" s="178" t="s">
        <v>11</v>
      </c>
    </row>
    <row r="125" spans="1:4" ht="18.75" customHeight="1">
      <c r="A125" s="181" t="s">
        <v>572</v>
      </c>
      <c r="B125" s="182">
        <v>532000</v>
      </c>
      <c r="C125" s="228">
        <v>17410</v>
      </c>
      <c r="D125" s="184"/>
    </row>
    <row r="126" spans="1:4" ht="18.75" customHeight="1">
      <c r="A126" s="181"/>
      <c r="B126" s="182"/>
      <c r="C126" s="183"/>
      <c r="D126" s="184"/>
    </row>
    <row r="127" spans="1:4" ht="18.75" customHeight="1">
      <c r="A127" s="181" t="s">
        <v>523</v>
      </c>
      <c r="B127" s="182">
        <v>111201</v>
      </c>
      <c r="C127" s="184"/>
      <c r="D127" s="228">
        <v>17410</v>
      </c>
    </row>
    <row r="128" spans="1:4" ht="18.75" customHeight="1">
      <c r="A128" s="181"/>
      <c r="B128" s="182"/>
      <c r="C128" s="181"/>
      <c r="D128" s="181"/>
    </row>
    <row r="129" spans="1:4" ht="18.75" customHeight="1">
      <c r="A129" s="181"/>
      <c r="B129" s="182"/>
      <c r="C129" s="185"/>
      <c r="D129" s="185"/>
    </row>
    <row r="130" spans="1:4" ht="18.75" customHeight="1">
      <c r="A130" s="185"/>
      <c r="B130" s="186"/>
      <c r="C130" s="187">
        <f>SUM(C125:C127)</f>
        <v>17410</v>
      </c>
      <c r="D130" s="187">
        <f>SUM(D126:D129)</f>
        <v>17410</v>
      </c>
    </row>
    <row r="131" spans="1:4" ht="18.75" customHeight="1">
      <c r="A131" s="188" t="s">
        <v>43</v>
      </c>
      <c r="B131" s="189"/>
      <c r="C131" s="190"/>
      <c r="D131" s="191"/>
    </row>
    <row r="132" spans="1:4" ht="18.75" customHeight="1">
      <c r="A132" s="192" t="s">
        <v>576</v>
      </c>
      <c r="B132" s="193"/>
      <c r="C132" s="194"/>
      <c r="D132" s="195"/>
    </row>
    <row r="133" spans="1:4" ht="18.75" customHeight="1">
      <c r="A133" s="196"/>
      <c r="B133" s="197"/>
      <c r="C133" s="198"/>
      <c r="D133" s="199"/>
    </row>
    <row r="135" spans="2:3" ht="18.75" customHeight="1">
      <c r="B135" s="200" t="s">
        <v>195</v>
      </c>
      <c r="C135" s="4"/>
    </row>
    <row r="136" spans="2:3" ht="18.75" customHeight="1">
      <c r="B136" s="201" t="s">
        <v>135</v>
      </c>
      <c r="C136" s="4"/>
    </row>
    <row r="137" spans="2:4" ht="18.75" customHeight="1">
      <c r="B137" s="413" t="s">
        <v>424</v>
      </c>
      <c r="C137" s="413"/>
      <c r="D137" s="413"/>
    </row>
    <row r="138" spans="2:4" ht="18.75" customHeight="1">
      <c r="B138" s="202"/>
      <c r="C138" s="202"/>
      <c r="D138" s="202"/>
    </row>
    <row r="139" spans="2:4" ht="18.75" customHeight="1">
      <c r="B139" s="398" t="s">
        <v>193</v>
      </c>
      <c r="C139" s="202"/>
      <c r="D139" s="202"/>
    </row>
    <row r="140" spans="2:3" ht="18.75" customHeight="1">
      <c r="B140" s="204"/>
      <c r="C140" s="205"/>
    </row>
    <row r="141" spans="2:3" ht="18.75" customHeight="1">
      <c r="B141" s="200" t="s">
        <v>194</v>
      </c>
      <c r="C141" s="4"/>
    </row>
    <row r="142" spans="2:3" ht="18.75" customHeight="1">
      <c r="B142" s="201" t="s">
        <v>378</v>
      </c>
      <c r="C142" s="4"/>
    </row>
    <row r="143" spans="2:4" ht="18.75" customHeight="1">
      <c r="B143" s="421" t="s">
        <v>417</v>
      </c>
      <c r="C143" s="421"/>
      <c r="D143" s="421"/>
    </row>
    <row r="144" spans="2:4" ht="18.75" customHeight="1">
      <c r="B144" s="420" t="s">
        <v>386</v>
      </c>
      <c r="C144" s="420"/>
      <c r="D144" s="420"/>
    </row>
    <row r="145" spans="2:4" ht="18.75" customHeight="1">
      <c r="B145" s="358"/>
      <c r="C145" s="358"/>
      <c r="D145" s="358"/>
    </row>
    <row r="146" spans="2:4" ht="18.75" customHeight="1">
      <c r="B146" s="358"/>
      <c r="C146" s="358"/>
      <c r="D146" s="358"/>
    </row>
    <row r="147" spans="2:4" ht="18.75" customHeight="1">
      <c r="B147" s="358"/>
      <c r="C147" s="358"/>
      <c r="D147" s="358"/>
    </row>
    <row r="148" spans="2:4" ht="18.75" customHeight="1">
      <c r="B148" s="358"/>
      <c r="C148" s="358"/>
      <c r="D148" s="358"/>
    </row>
    <row r="149" spans="2:4" ht="18.75" customHeight="1">
      <c r="B149" s="358"/>
      <c r="C149" s="358"/>
      <c r="D149" s="358"/>
    </row>
    <row r="150" spans="2:4" ht="18.75" customHeight="1">
      <c r="B150" s="358"/>
      <c r="C150" s="358"/>
      <c r="D150" s="358"/>
    </row>
    <row r="151" spans="2:4" ht="18.75" customHeight="1">
      <c r="B151" s="358"/>
      <c r="C151" s="358"/>
      <c r="D151" s="358"/>
    </row>
    <row r="152" spans="2:4" ht="18.75" customHeight="1">
      <c r="B152" s="358"/>
      <c r="C152" s="358"/>
      <c r="D152" s="358"/>
    </row>
    <row r="153" spans="2:4" ht="18.75" customHeight="1">
      <c r="B153" s="358"/>
      <c r="C153" s="358"/>
      <c r="D153" s="358"/>
    </row>
    <row r="154" spans="2:4" ht="18.75" customHeight="1">
      <c r="B154" s="358"/>
      <c r="C154" s="358"/>
      <c r="D154" s="358"/>
    </row>
    <row r="155" spans="2:4" ht="18.75" customHeight="1">
      <c r="B155" s="358"/>
      <c r="C155" s="358"/>
      <c r="D155" s="358"/>
    </row>
    <row r="156" spans="2:4" ht="18.75" customHeight="1">
      <c r="B156" s="358"/>
      <c r="C156" s="358"/>
      <c r="D156" s="358"/>
    </row>
    <row r="157" spans="2:4" ht="18.75" customHeight="1">
      <c r="B157" s="358"/>
      <c r="C157" s="358"/>
      <c r="D157" s="358"/>
    </row>
    <row r="158" spans="2:4" ht="18.75" customHeight="1">
      <c r="B158" s="358"/>
      <c r="C158" s="358"/>
      <c r="D158" s="358"/>
    </row>
    <row r="159" spans="2:4" ht="18.75" customHeight="1">
      <c r="B159" s="358"/>
      <c r="C159" s="358"/>
      <c r="D159" s="358"/>
    </row>
    <row r="160" spans="2:4" ht="18.75" customHeight="1">
      <c r="B160" s="358"/>
      <c r="C160" s="358"/>
      <c r="D160" s="358"/>
    </row>
    <row r="161" spans="1:3" ht="18.75" customHeight="1">
      <c r="A161" s="422" t="s">
        <v>99</v>
      </c>
      <c r="B161" s="422"/>
      <c r="C161" s="172" t="s">
        <v>582</v>
      </c>
    </row>
    <row r="162" spans="1:4" s="172" customFormat="1" ht="18.75" customHeight="1">
      <c r="A162" s="423" t="s">
        <v>192</v>
      </c>
      <c r="B162" s="423"/>
      <c r="C162" s="175" t="s">
        <v>583</v>
      </c>
      <c r="D162" s="175"/>
    </row>
    <row r="163" spans="1:4" s="172" customFormat="1" ht="18.75" customHeight="1">
      <c r="A163" s="176"/>
      <c r="B163" s="177"/>
      <c r="C163" s="174" t="s">
        <v>42</v>
      </c>
      <c r="D163" s="174"/>
    </row>
    <row r="164" spans="1:4" s="174" customFormat="1" ht="18.75" customHeight="1">
      <c r="A164" s="178" t="s">
        <v>0</v>
      </c>
      <c r="B164" s="179" t="s">
        <v>20</v>
      </c>
      <c r="C164" s="180" t="s">
        <v>10</v>
      </c>
      <c r="D164" s="178" t="s">
        <v>11</v>
      </c>
    </row>
    <row r="165" spans="1:4" ht="18.75" customHeight="1">
      <c r="A165" s="181" t="s">
        <v>572</v>
      </c>
      <c r="B165" s="182">
        <v>532000</v>
      </c>
      <c r="C165" s="228">
        <v>13200</v>
      </c>
      <c r="D165" s="184"/>
    </row>
    <row r="166" spans="1:4" ht="18.75" customHeight="1">
      <c r="A166" s="181"/>
      <c r="B166" s="182"/>
      <c r="C166" s="183"/>
      <c r="D166" s="184"/>
    </row>
    <row r="167" spans="1:4" ht="18.75" customHeight="1">
      <c r="A167" s="181" t="s">
        <v>523</v>
      </c>
      <c r="B167" s="182">
        <v>111201</v>
      </c>
      <c r="C167" s="184"/>
      <c r="D167" s="228">
        <v>13200</v>
      </c>
    </row>
    <row r="168" spans="1:4" ht="18.75" customHeight="1">
      <c r="A168" s="181"/>
      <c r="B168" s="182"/>
      <c r="C168" s="181"/>
      <c r="D168" s="181"/>
    </row>
    <row r="169" spans="1:4" ht="18.75" customHeight="1">
      <c r="A169" s="181"/>
      <c r="B169" s="182"/>
      <c r="C169" s="185"/>
      <c r="D169" s="185"/>
    </row>
    <row r="170" spans="1:4" ht="18.75" customHeight="1">
      <c r="A170" s="185"/>
      <c r="B170" s="186"/>
      <c r="C170" s="187">
        <f>SUM(C165:C167)</f>
        <v>13200</v>
      </c>
      <c r="D170" s="187">
        <f>SUM(D166:D169)</f>
        <v>13200</v>
      </c>
    </row>
    <row r="171" spans="1:4" ht="18.75" customHeight="1">
      <c r="A171" s="188" t="s">
        <v>43</v>
      </c>
      <c r="B171" s="189"/>
      <c r="C171" s="190"/>
      <c r="D171" s="191"/>
    </row>
    <row r="172" spans="1:4" ht="18.75" customHeight="1">
      <c r="A172" s="192" t="s">
        <v>584</v>
      </c>
      <c r="B172" s="193"/>
      <c r="C172" s="194"/>
      <c r="D172" s="195"/>
    </row>
    <row r="173" spans="1:4" ht="18.75" customHeight="1">
      <c r="A173" s="196"/>
      <c r="B173" s="197"/>
      <c r="C173" s="198"/>
      <c r="D173" s="199"/>
    </row>
    <row r="175" spans="2:3" ht="18.75" customHeight="1">
      <c r="B175" s="200" t="s">
        <v>195</v>
      </c>
      <c r="C175" s="4"/>
    </row>
    <row r="176" spans="2:3" ht="18.75" customHeight="1">
      <c r="B176" s="201" t="s">
        <v>135</v>
      </c>
      <c r="C176" s="4"/>
    </row>
    <row r="177" spans="2:4" ht="18.75" customHeight="1">
      <c r="B177" s="413" t="s">
        <v>424</v>
      </c>
      <c r="C177" s="413"/>
      <c r="D177" s="413"/>
    </row>
    <row r="178" spans="2:4" ht="18.75" customHeight="1">
      <c r="B178" s="202"/>
      <c r="C178" s="202"/>
      <c r="D178" s="202"/>
    </row>
    <row r="179" spans="2:4" ht="18.75" customHeight="1">
      <c r="B179" s="399" t="s">
        <v>193</v>
      </c>
      <c r="C179" s="202"/>
      <c r="D179" s="202"/>
    </row>
    <row r="180" spans="2:3" ht="18.75" customHeight="1">
      <c r="B180" s="204"/>
      <c r="C180" s="205"/>
    </row>
    <row r="181" spans="2:3" ht="18.75" customHeight="1">
      <c r="B181" s="200" t="s">
        <v>194</v>
      </c>
      <c r="C181" s="4"/>
    </row>
    <row r="182" spans="2:3" ht="18.75" customHeight="1">
      <c r="B182" s="201" t="s">
        <v>378</v>
      </c>
      <c r="C182" s="4"/>
    </row>
    <row r="183" spans="2:4" ht="18.75" customHeight="1">
      <c r="B183" s="421" t="s">
        <v>417</v>
      </c>
      <c r="C183" s="421"/>
      <c r="D183" s="421"/>
    </row>
    <row r="184" spans="2:4" ht="18.75" customHeight="1">
      <c r="B184" s="420" t="s">
        <v>386</v>
      </c>
      <c r="C184" s="420"/>
      <c r="D184" s="420"/>
    </row>
  </sheetData>
  <sheetProtection/>
  <mergeCells count="25">
    <mergeCell ref="A161:B161"/>
    <mergeCell ref="A162:B162"/>
    <mergeCell ref="B177:D177"/>
    <mergeCell ref="B183:D183"/>
    <mergeCell ref="B184:D184"/>
    <mergeCell ref="A41:B41"/>
    <mergeCell ref="A42:B42"/>
    <mergeCell ref="B57:D57"/>
    <mergeCell ref="B63:D63"/>
    <mergeCell ref="B64:D64"/>
    <mergeCell ref="A1:B1"/>
    <mergeCell ref="B24:D24"/>
    <mergeCell ref="A2:B2"/>
    <mergeCell ref="B17:D17"/>
    <mergeCell ref="B23:D23"/>
    <mergeCell ref="A122:B122"/>
    <mergeCell ref="B137:D137"/>
    <mergeCell ref="B143:D143"/>
    <mergeCell ref="B144:D144"/>
    <mergeCell ref="A81:B81"/>
    <mergeCell ref="A82:B82"/>
    <mergeCell ref="B97:D97"/>
    <mergeCell ref="B103:D103"/>
    <mergeCell ref="B104:D104"/>
    <mergeCell ref="A121:B121"/>
  </mergeCells>
  <printOptions/>
  <pageMargins left="0.46" right="0.25" top="0.61" bottom="0.6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150" zoomScaleNormal="150" zoomScalePageLayoutView="0" workbookViewId="0" topLeftCell="A1">
      <selection activeCell="G3" sqref="G3"/>
    </sheetView>
  </sheetViews>
  <sheetFormatPr defaultColWidth="9.140625" defaultRowHeight="19.5" customHeight="1"/>
  <cols>
    <col min="1" max="1" width="48.8515625" style="5" customWidth="1"/>
    <col min="2" max="2" width="9.140625" style="171" customWidth="1"/>
    <col min="3" max="3" width="16.00390625" style="4" customWidth="1"/>
    <col min="4" max="4" width="15.8515625" style="4" customWidth="1"/>
    <col min="5" max="5" width="11.7109375" style="5" bestFit="1" customWidth="1"/>
    <col min="6" max="16384" width="9.140625" style="5" customWidth="1"/>
  </cols>
  <sheetData>
    <row r="1" spans="1:4" ht="19.5" customHeight="1">
      <c r="A1" s="424" t="s">
        <v>200</v>
      </c>
      <c r="B1" s="424"/>
      <c r="C1" s="424"/>
      <c r="D1" s="424"/>
    </row>
    <row r="2" spans="1:4" ht="19.5" customHeight="1">
      <c r="A2" s="424" t="s">
        <v>8</v>
      </c>
      <c r="B2" s="424"/>
      <c r="C2" s="424"/>
      <c r="D2" s="424"/>
    </row>
    <row r="3" spans="1:4" ht="19.5" customHeight="1" thickBot="1">
      <c r="A3" s="425" t="s">
        <v>560</v>
      </c>
      <c r="B3" s="425"/>
      <c r="C3" s="425"/>
      <c r="D3" s="425"/>
    </row>
    <row r="4" spans="1:4" s="53" customFormat="1" ht="19.5" customHeight="1">
      <c r="A4" s="163" t="s">
        <v>0</v>
      </c>
      <c r="B4" s="164" t="s">
        <v>9</v>
      </c>
      <c r="C4" s="153" t="s">
        <v>10</v>
      </c>
      <c r="D4" s="154" t="s">
        <v>11</v>
      </c>
    </row>
    <row r="5" spans="1:4" ht="19.5" customHeight="1">
      <c r="A5" s="165" t="s">
        <v>41</v>
      </c>
      <c r="B5" s="166" t="s">
        <v>90</v>
      </c>
      <c r="C5" s="158">
        <v>0</v>
      </c>
      <c r="D5" s="157"/>
    </row>
    <row r="6" spans="1:4" ht="19.5" customHeight="1">
      <c r="A6" s="165" t="s">
        <v>201</v>
      </c>
      <c r="B6" s="166" t="s">
        <v>76</v>
      </c>
      <c r="C6" s="158">
        <v>708716.1</v>
      </c>
      <c r="D6" s="157"/>
    </row>
    <row r="7" spans="1:5" ht="19.5" customHeight="1">
      <c r="A7" s="165" t="s">
        <v>202</v>
      </c>
      <c r="B7" s="166" t="s">
        <v>76</v>
      </c>
      <c r="C7" s="158">
        <v>31762524.12</v>
      </c>
      <c r="D7" s="157"/>
      <c r="E7" s="350"/>
    </row>
    <row r="8" spans="1:4" ht="19.5" customHeight="1">
      <c r="A8" s="165" t="s">
        <v>203</v>
      </c>
      <c r="B8" s="166" t="s">
        <v>76</v>
      </c>
      <c r="C8" s="348">
        <v>373696.03</v>
      </c>
      <c r="D8" s="157"/>
    </row>
    <row r="9" spans="1:4" ht="19.5" customHeight="1">
      <c r="A9" s="165" t="s">
        <v>204</v>
      </c>
      <c r="B9" s="166" t="s">
        <v>76</v>
      </c>
      <c r="C9" s="158">
        <v>24398.96</v>
      </c>
      <c r="D9" s="157"/>
    </row>
    <row r="10" spans="1:4" ht="19.5" customHeight="1">
      <c r="A10" s="165" t="s">
        <v>206</v>
      </c>
      <c r="B10" s="166" t="s">
        <v>76</v>
      </c>
      <c r="C10" s="158">
        <v>10795.83</v>
      </c>
      <c r="D10" s="157"/>
    </row>
    <row r="11" spans="1:4" ht="19.5" customHeight="1">
      <c r="A11" s="165" t="s">
        <v>205</v>
      </c>
      <c r="B11" s="166" t="s">
        <v>76</v>
      </c>
      <c r="C11" s="158">
        <v>90914.06</v>
      </c>
      <c r="D11" s="157"/>
    </row>
    <row r="12" spans="1:4" ht="19.5" customHeight="1">
      <c r="A12" s="165" t="s">
        <v>207</v>
      </c>
      <c r="B12" s="166" t="s">
        <v>209</v>
      </c>
      <c r="C12" s="158">
        <v>0</v>
      </c>
      <c r="D12" s="157"/>
    </row>
    <row r="13" spans="1:4" ht="19.5" customHeight="1">
      <c r="A13" s="165" t="s">
        <v>208</v>
      </c>
      <c r="B13" s="166" t="s">
        <v>209</v>
      </c>
      <c r="C13" s="158">
        <v>0</v>
      </c>
      <c r="D13" s="157"/>
    </row>
    <row r="14" spans="1:4" ht="19.5" customHeight="1">
      <c r="A14" s="165" t="s">
        <v>85</v>
      </c>
      <c r="B14" s="166" t="s">
        <v>91</v>
      </c>
      <c r="C14" s="158">
        <v>17377.34</v>
      </c>
      <c r="D14" s="157"/>
    </row>
    <row r="15" spans="1:4" ht="19.5" customHeight="1">
      <c r="A15" s="165" t="s">
        <v>262</v>
      </c>
      <c r="B15" s="166" t="s">
        <v>119</v>
      </c>
      <c r="C15" s="158">
        <v>47880</v>
      </c>
      <c r="D15" s="157"/>
    </row>
    <row r="16" spans="1:4" ht="19.5" customHeight="1">
      <c r="A16" s="165" t="s">
        <v>54</v>
      </c>
      <c r="B16" s="166" t="s">
        <v>69</v>
      </c>
      <c r="C16" s="158">
        <v>0</v>
      </c>
      <c r="D16" s="157"/>
    </row>
    <row r="17" spans="1:4" ht="19.5" customHeight="1">
      <c r="A17" s="165" t="s">
        <v>351</v>
      </c>
      <c r="B17" s="166" t="s">
        <v>352</v>
      </c>
      <c r="C17" s="158">
        <v>774170</v>
      </c>
      <c r="D17" s="157"/>
    </row>
    <row r="18" spans="1:4" ht="19.5" customHeight="1">
      <c r="A18" s="165" t="s">
        <v>12</v>
      </c>
      <c r="B18" s="166" t="s">
        <v>59</v>
      </c>
      <c r="C18" s="158">
        <v>1939934</v>
      </c>
      <c r="D18" s="157"/>
    </row>
    <row r="19" spans="1:4" ht="19.5" customHeight="1">
      <c r="A19" s="165" t="s">
        <v>70</v>
      </c>
      <c r="B19" s="166" t="s">
        <v>60</v>
      </c>
      <c r="C19" s="158">
        <v>471720</v>
      </c>
      <c r="D19" s="157"/>
    </row>
    <row r="20" spans="1:4" ht="19.5" customHeight="1">
      <c r="A20" s="165" t="s">
        <v>71</v>
      </c>
      <c r="B20" s="166" t="s">
        <v>63</v>
      </c>
      <c r="C20" s="158">
        <v>1276593</v>
      </c>
      <c r="D20" s="157"/>
    </row>
    <row r="21" spans="1:4" ht="19.5" customHeight="1">
      <c r="A21" s="165" t="s">
        <v>13</v>
      </c>
      <c r="B21" s="166" t="s">
        <v>64</v>
      </c>
      <c r="C21" s="158">
        <v>2400</v>
      </c>
      <c r="D21" s="157"/>
    </row>
    <row r="22" spans="1:4" ht="19.5" customHeight="1">
      <c r="A22" s="165" t="s">
        <v>14</v>
      </c>
      <c r="B22" s="166" t="s">
        <v>65</v>
      </c>
      <c r="C22" s="158">
        <v>931722.02</v>
      </c>
      <c r="D22" s="157"/>
    </row>
    <row r="23" spans="1:4" ht="19.5" customHeight="1">
      <c r="A23" s="165" t="s">
        <v>15</v>
      </c>
      <c r="B23" s="166" t="s">
        <v>67</v>
      </c>
      <c r="C23" s="158">
        <v>244695.89</v>
      </c>
      <c r="D23" s="157"/>
    </row>
    <row r="24" spans="1:4" ht="19.5" customHeight="1">
      <c r="A24" s="165" t="s">
        <v>16</v>
      </c>
      <c r="B24" s="166" t="s">
        <v>66</v>
      </c>
      <c r="C24" s="158">
        <v>58377.89</v>
      </c>
      <c r="D24" s="157"/>
    </row>
    <row r="25" spans="1:4" ht="19.5" customHeight="1">
      <c r="A25" s="165" t="s">
        <v>17</v>
      </c>
      <c r="B25" s="166" t="s">
        <v>68</v>
      </c>
      <c r="C25" s="158">
        <v>1922000</v>
      </c>
      <c r="D25" s="157"/>
    </row>
    <row r="26" spans="1:4" ht="19.5" customHeight="1">
      <c r="A26" s="165" t="s">
        <v>40</v>
      </c>
      <c r="B26" s="166" t="s">
        <v>73</v>
      </c>
      <c r="C26" s="158">
        <v>0</v>
      </c>
      <c r="D26" s="157"/>
    </row>
    <row r="27" spans="1:4" ht="19.5" customHeight="1">
      <c r="A27" s="165" t="s">
        <v>34</v>
      </c>
      <c r="B27" s="166" t="s">
        <v>75</v>
      </c>
      <c r="C27" s="158">
        <v>0</v>
      </c>
      <c r="D27" s="157"/>
    </row>
    <row r="28" spans="1:4" ht="19.5" customHeight="1">
      <c r="A28" s="165" t="s">
        <v>128</v>
      </c>
      <c r="B28" s="166" t="s">
        <v>129</v>
      </c>
      <c r="C28" s="158">
        <v>0</v>
      </c>
      <c r="D28" s="157"/>
    </row>
    <row r="29" spans="1:4" ht="19.5" customHeight="1">
      <c r="A29" s="165" t="s">
        <v>210</v>
      </c>
      <c r="B29" s="166" t="s">
        <v>74</v>
      </c>
      <c r="C29" s="158"/>
      <c r="D29" s="157">
        <f>+'หมายเหตุ 1'!E64</f>
        <v>11609565.04</v>
      </c>
    </row>
    <row r="30" spans="1:4" ht="19.5" customHeight="1">
      <c r="A30" s="165" t="s">
        <v>211</v>
      </c>
      <c r="B30" s="166" t="s">
        <v>95</v>
      </c>
      <c r="C30" s="158"/>
      <c r="D30" s="157">
        <v>0</v>
      </c>
    </row>
    <row r="31" spans="1:4" ht="19.5" customHeight="1">
      <c r="A31" s="165" t="s">
        <v>212</v>
      </c>
      <c r="B31" s="166" t="s">
        <v>214</v>
      </c>
      <c r="C31" s="158"/>
      <c r="D31" s="157">
        <v>631000</v>
      </c>
    </row>
    <row r="32" spans="1:4" ht="19.5" customHeight="1">
      <c r="A32" s="165" t="s">
        <v>213</v>
      </c>
      <c r="B32" s="166" t="s">
        <v>92</v>
      </c>
      <c r="C32" s="158"/>
      <c r="D32" s="157">
        <f>+'หมายเหตุ 2,3,4'!E39</f>
        <v>2124723.48</v>
      </c>
    </row>
    <row r="33" spans="1:4" ht="19.5" customHeight="1">
      <c r="A33" s="165" t="s">
        <v>215</v>
      </c>
      <c r="B33" s="166" t="s">
        <v>217</v>
      </c>
      <c r="C33" s="158"/>
      <c r="D33" s="157">
        <v>13588016.53</v>
      </c>
    </row>
    <row r="34" spans="1:4" ht="19.5" customHeight="1">
      <c r="A34" s="165" t="s">
        <v>216</v>
      </c>
      <c r="B34" s="166" t="s">
        <v>84</v>
      </c>
      <c r="C34" s="158"/>
      <c r="D34" s="157">
        <v>12704610.19</v>
      </c>
    </row>
    <row r="35" spans="1:4" ht="19.5" customHeight="1" thickBot="1">
      <c r="A35" s="167"/>
      <c r="B35" s="168"/>
      <c r="C35" s="160"/>
      <c r="D35" s="169"/>
    </row>
    <row r="36" spans="2:5" s="6" customFormat="1" ht="19.5" customHeight="1" thickBot="1">
      <c r="B36" s="170"/>
      <c r="C36" s="162">
        <f>SUM(C5:C35)</f>
        <v>40657915.24</v>
      </c>
      <c r="D36" s="162">
        <f>SUM(D5:D35)</f>
        <v>40657915.239999995</v>
      </c>
      <c r="E36" s="342"/>
    </row>
    <row r="37" ht="19.5" customHeight="1" thickTop="1">
      <c r="A37" s="7"/>
    </row>
    <row r="38" ht="19.5" customHeight="1">
      <c r="A38" s="5" t="s">
        <v>267</v>
      </c>
    </row>
    <row r="40" ht="19.5" customHeight="1">
      <c r="A40" s="5" t="s">
        <v>268</v>
      </c>
    </row>
    <row r="42" ht="19.5" customHeight="1">
      <c r="A42" s="5" t="s">
        <v>269</v>
      </c>
    </row>
  </sheetData>
  <sheetProtection/>
  <mergeCells count="3">
    <mergeCell ref="A1:D1"/>
    <mergeCell ref="A2:D2"/>
    <mergeCell ref="A3:D3"/>
  </mergeCells>
  <printOptions horizontalCentered="1"/>
  <pageMargins left="0.35433070866141736" right="0.2362204724409449" top="0" bottom="0" header="0.1968503937007874" footer="0.1574803149606299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20" zoomScaleNormal="120" zoomScalePageLayoutView="0" workbookViewId="0" topLeftCell="A79">
      <selection activeCell="C70" sqref="C70"/>
    </sheetView>
  </sheetViews>
  <sheetFormatPr defaultColWidth="14.00390625" defaultRowHeight="18" customHeight="1"/>
  <cols>
    <col min="1" max="1" width="13.57421875" style="3" customWidth="1"/>
    <col min="2" max="2" width="12.8515625" style="3" bestFit="1" customWidth="1"/>
    <col min="3" max="3" width="12.28125" style="3" customWidth="1"/>
    <col min="4" max="4" width="12.421875" style="3" customWidth="1"/>
    <col min="5" max="5" width="27.140625" style="2" customWidth="1"/>
    <col min="6" max="6" width="8.7109375" style="2" customWidth="1"/>
    <col min="7" max="7" width="13.7109375" style="3" customWidth="1"/>
    <col min="8" max="16384" width="14.00390625" style="2" customWidth="1"/>
  </cols>
  <sheetData>
    <row r="1" spans="1:7" ht="18" customHeight="1">
      <c r="A1" s="430" t="s">
        <v>218</v>
      </c>
      <c r="B1" s="430"/>
      <c r="C1" s="430"/>
      <c r="D1" s="430"/>
      <c r="E1" s="430"/>
      <c r="F1" s="430"/>
      <c r="G1" s="430"/>
    </row>
    <row r="2" spans="1:7" ht="18" customHeight="1">
      <c r="A2" s="430" t="s">
        <v>219</v>
      </c>
      <c r="B2" s="430"/>
      <c r="C2" s="430"/>
      <c r="D2" s="430"/>
      <c r="E2" s="430"/>
      <c r="F2" s="430"/>
      <c r="G2" s="430"/>
    </row>
    <row r="3" spans="1:7" ht="18" customHeight="1">
      <c r="A3" s="430" t="s">
        <v>220</v>
      </c>
      <c r="B3" s="430"/>
      <c r="C3" s="430"/>
      <c r="D3" s="430"/>
      <c r="E3" s="430"/>
      <c r="F3" s="430"/>
      <c r="G3" s="430"/>
    </row>
    <row r="4" spans="1:7" ht="18" customHeight="1">
      <c r="A4" s="426" t="s">
        <v>559</v>
      </c>
      <c r="B4" s="426"/>
      <c r="C4" s="426"/>
      <c r="D4" s="426"/>
      <c r="E4" s="426"/>
      <c r="F4" s="426"/>
      <c r="G4" s="426"/>
    </row>
    <row r="5" spans="1:7" ht="18" customHeight="1" thickBot="1">
      <c r="A5" s="426"/>
      <c r="B5" s="426"/>
      <c r="C5" s="426"/>
      <c r="D5" s="426"/>
      <c r="E5" s="426"/>
      <c r="F5" s="426"/>
      <c r="G5" s="426"/>
    </row>
    <row r="6" spans="1:7" s="57" customFormat="1" ht="18" customHeight="1" thickTop="1">
      <c r="A6" s="435" t="s">
        <v>19</v>
      </c>
      <c r="B6" s="436"/>
      <c r="C6" s="436"/>
      <c r="D6" s="436"/>
      <c r="E6" s="437" t="s">
        <v>0</v>
      </c>
      <c r="F6" s="427" t="s">
        <v>20</v>
      </c>
      <c r="G6" s="123" t="s">
        <v>48</v>
      </c>
    </row>
    <row r="7" spans="1:7" s="57" customFormat="1" ht="18" customHeight="1">
      <c r="A7" s="58" t="s">
        <v>21</v>
      </c>
      <c r="B7" s="440" t="s">
        <v>93</v>
      </c>
      <c r="C7" s="59" t="s">
        <v>5</v>
      </c>
      <c r="D7" s="58" t="s">
        <v>22</v>
      </c>
      <c r="E7" s="438"/>
      <c r="F7" s="428"/>
      <c r="G7" s="124" t="s">
        <v>221</v>
      </c>
    </row>
    <row r="8" spans="1:7" s="57" customFormat="1" ht="18" customHeight="1" thickBot="1">
      <c r="A8" s="62" t="s">
        <v>23</v>
      </c>
      <c r="B8" s="441"/>
      <c r="C8" s="63" t="s">
        <v>94</v>
      </c>
      <c r="D8" s="62" t="s">
        <v>23</v>
      </c>
      <c r="E8" s="439"/>
      <c r="F8" s="429"/>
      <c r="G8" s="125" t="s">
        <v>222</v>
      </c>
    </row>
    <row r="9" spans="1:7" s="57" customFormat="1" ht="18" customHeight="1" thickTop="1">
      <c r="A9" s="64"/>
      <c r="B9" s="64"/>
      <c r="C9" s="64"/>
      <c r="D9" s="65">
        <v>28433523.72</v>
      </c>
      <c r="E9" s="66" t="s">
        <v>1</v>
      </c>
      <c r="F9" s="67"/>
      <c r="G9" s="68">
        <v>37141364.04</v>
      </c>
    </row>
    <row r="10" spans="1:7" s="57" customFormat="1" ht="18" customHeight="1">
      <c r="A10" s="69"/>
      <c r="B10" s="69"/>
      <c r="C10" s="69"/>
      <c r="D10" s="70"/>
      <c r="E10" s="71" t="s">
        <v>263</v>
      </c>
      <c r="F10" s="67"/>
      <c r="G10" s="69"/>
    </row>
    <row r="11" spans="1:7" s="57" customFormat="1" ht="18" customHeight="1">
      <c r="A11" s="69">
        <v>285000</v>
      </c>
      <c r="B11" s="69"/>
      <c r="C11" s="69">
        <f>+A11+B11</f>
        <v>285000</v>
      </c>
      <c r="D11" s="72">
        <f>1368.82+G11</f>
        <v>3888.41</v>
      </c>
      <c r="E11" s="57" t="s">
        <v>25</v>
      </c>
      <c r="F11" s="73">
        <v>411000</v>
      </c>
      <c r="G11" s="74">
        <v>2519.59</v>
      </c>
    </row>
    <row r="12" spans="1:7" s="57" customFormat="1" ht="18" customHeight="1">
      <c r="A12" s="69">
        <v>383500</v>
      </c>
      <c r="B12" s="69"/>
      <c r="C12" s="69">
        <f aca="true" t="shared" si="0" ref="C12:C17">+A12+B12</f>
        <v>383500</v>
      </c>
      <c r="D12" s="72">
        <f>2550+G12</f>
        <v>9338.2</v>
      </c>
      <c r="E12" s="57" t="s">
        <v>26</v>
      </c>
      <c r="F12" s="73">
        <v>412000</v>
      </c>
      <c r="G12" s="74">
        <v>6788.2</v>
      </c>
    </row>
    <row r="13" spans="1:7" s="57" customFormat="1" ht="18" customHeight="1">
      <c r="A13" s="69">
        <v>300000</v>
      </c>
      <c r="B13" s="69"/>
      <c r="C13" s="69">
        <f t="shared" si="0"/>
        <v>300000</v>
      </c>
      <c r="D13" s="72">
        <v>0</v>
      </c>
      <c r="E13" s="57" t="s">
        <v>27</v>
      </c>
      <c r="F13" s="73">
        <v>413000</v>
      </c>
      <c r="G13" s="74">
        <v>0</v>
      </c>
    </row>
    <row r="14" spans="1:7" s="57" customFormat="1" ht="18" customHeight="1">
      <c r="A14" s="69">
        <v>60000</v>
      </c>
      <c r="B14" s="69"/>
      <c r="C14" s="69">
        <f t="shared" si="0"/>
        <v>60000</v>
      </c>
      <c r="D14" s="72">
        <f>0+G14</f>
        <v>15410</v>
      </c>
      <c r="E14" s="133" t="s">
        <v>223</v>
      </c>
      <c r="F14" s="73">
        <v>414000</v>
      </c>
      <c r="G14" s="74">
        <v>15410</v>
      </c>
    </row>
    <row r="15" spans="1:7" s="57" customFormat="1" ht="18" customHeight="1">
      <c r="A15" s="69">
        <v>70000</v>
      </c>
      <c r="B15" s="69"/>
      <c r="C15" s="69">
        <f t="shared" si="0"/>
        <v>70000</v>
      </c>
      <c r="D15" s="72">
        <f>0+G15</f>
        <v>7000</v>
      </c>
      <c r="E15" s="57" t="s">
        <v>28</v>
      </c>
      <c r="F15" s="73">
        <v>415000</v>
      </c>
      <c r="G15" s="74">
        <v>7000</v>
      </c>
    </row>
    <row r="16" spans="1:7" s="57" customFormat="1" ht="18" customHeight="1">
      <c r="A16" s="69">
        <v>18081500</v>
      </c>
      <c r="B16" s="69"/>
      <c r="C16" s="69">
        <f t="shared" si="0"/>
        <v>18081500</v>
      </c>
      <c r="D16" s="72">
        <f>1750785.99+G16</f>
        <v>2959243.4299999997</v>
      </c>
      <c r="E16" s="57" t="s">
        <v>29</v>
      </c>
      <c r="F16" s="73">
        <v>421000</v>
      </c>
      <c r="G16" s="74">
        <v>1208457.44</v>
      </c>
    </row>
    <row r="17" spans="1:7" s="57" customFormat="1" ht="18" customHeight="1">
      <c r="A17" s="69">
        <v>26320000</v>
      </c>
      <c r="B17" s="69"/>
      <c r="C17" s="69">
        <f t="shared" si="0"/>
        <v>26320000</v>
      </c>
      <c r="D17" s="72">
        <v>8614685</v>
      </c>
      <c r="E17" s="57" t="s">
        <v>55</v>
      </c>
      <c r="F17" s="73">
        <v>431000</v>
      </c>
      <c r="G17" s="74">
        <v>0</v>
      </c>
    </row>
    <row r="18" spans="1:7" s="79" customFormat="1" ht="18" customHeight="1">
      <c r="A18" s="127">
        <f>SUM(A10:A17)</f>
        <v>45500000</v>
      </c>
      <c r="B18" s="127">
        <f>SUM(B10:B17)</f>
        <v>0</v>
      </c>
      <c r="C18" s="127">
        <f>SUM(C10:C17)</f>
        <v>45500000</v>
      </c>
      <c r="D18" s="127">
        <f>SUM(D10:D17)</f>
        <v>11609565.04</v>
      </c>
      <c r="E18" s="77" t="s">
        <v>5</v>
      </c>
      <c r="F18" s="78"/>
      <c r="G18" s="127">
        <f>SUM(G11:G17)</f>
        <v>1240175.23</v>
      </c>
    </row>
    <row r="19" spans="1:7" s="79" customFormat="1" ht="18" customHeight="1">
      <c r="A19" s="343"/>
      <c r="B19" s="75"/>
      <c r="C19" s="343"/>
      <c r="D19" s="75">
        <v>0</v>
      </c>
      <c r="E19" s="345" t="s">
        <v>261</v>
      </c>
      <c r="F19" s="346">
        <v>441000</v>
      </c>
      <c r="G19" s="75">
        <v>0</v>
      </c>
    </row>
    <row r="20" spans="1:7" s="79" customFormat="1" ht="18" customHeight="1">
      <c r="A20" s="127">
        <f>+A18+A19</f>
        <v>45500000</v>
      </c>
      <c r="B20" s="127">
        <f>+B18+B19</f>
        <v>0</v>
      </c>
      <c r="C20" s="127">
        <f>+C18+C19</f>
        <v>45500000</v>
      </c>
      <c r="D20" s="127">
        <f>+D18+D19</f>
        <v>11609565.04</v>
      </c>
      <c r="E20" s="344" t="s">
        <v>5</v>
      </c>
      <c r="F20" s="78"/>
      <c r="G20" s="127">
        <f>+G18+G19</f>
        <v>1240175.23</v>
      </c>
    </row>
    <row r="21" spans="1:7" s="57" customFormat="1" ht="18" customHeight="1">
      <c r="A21" s="80"/>
      <c r="B21" s="80"/>
      <c r="C21" s="80"/>
      <c r="D21" s="81">
        <f>254+G21</f>
        <v>828.65</v>
      </c>
      <c r="E21" s="57" t="s">
        <v>549</v>
      </c>
      <c r="F21" s="73">
        <v>215004</v>
      </c>
      <c r="G21" s="82">
        <v>574.65</v>
      </c>
    </row>
    <row r="22" spans="1:7" s="57" customFormat="1" ht="18" customHeight="1">
      <c r="A22" s="69"/>
      <c r="B22" s="69"/>
      <c r="C22" s="69"/>
      <c r="D22" s="74">
        <f>304.8+G22</f>
        <v>994.3800000000001</v>
      </c>
      <c r="E22" s="57" t="s">
        <v>548</v>
      </c>
      <c r="F22" s="83" t="s">
        <v>115</v>
      </c>
      <c r="G22" s="84">
        <v>689.58</v>
      </c>
    </row>
    <row r="23" spans="1:7" ht="18" customHeight="1">
      <c r="A23" s="85"/>
      <c r="B23" s="85"/>
      <c r="C23" s="69"/>
      <c r="D23" s="74">
        <v>3650</v>
      </c>
      <c r="E23" s="57" t="s">
        <v>132</v>
      </c>
      <c r="F23" s="86">
        <v>215008</v>
      </c>
      <c r="G23" s="87">
        <v>0</v>
      </c>
    </row>
    <row r="24" spans="1:7" ht="18" customHeight="1">
      <c r="A24" s="85"/>
      <c r="B24" s="85"/>
      <c r="C24" s="69"/>
      <c r="D24" s="74">
        <v>4099</v>
      </c>
      <c r="E24" s="57" t="s">
        <v>550</v>
      </c>
      <c r="F24" s="86">
        <v>215016</v>
      </c>
      <c r="G24" s="87">
        <v>0</v>
      </c>
    </row>
    <row r="25" spans="1:7" s="57" customFormat="1" ht="18" customHeight="1">
      <c r="A25" s="69"/>
      <c r="B25" s="69"/>
      <c r="C25" s="69"/>
      <c r="D25" s="74">
        <f>2700+G25</f>
        <v>4000</v>
      </c>
      <c r="E25" s="57" t="s">
        <v>348</v>
      </c>
      <c r="F25" s="83" t="s">
        <v>347</v>
      </c>
      <c r="G25" s="87">
        <v>1300</v>
      </c>
    </row>
    <row r="26" spans="1:7" s="57" customFormat="1" ht="18" customHeight="1">
      <c r="A26" s="69"/>
      <c r="B26" s="69"/>
      <c r="C26" s="69"/>
      <c r="D26" s="69">
        <f>3152.38+G26</f>
        <v>10861.560000000001</v>
      </c>
      <c r="E26" s="88" t="s">
        <v>551</v>
      </c>
      <c r="F26" s="83" t="s">
        <v>91</v>
      </c>
      <c r="G26" s="89">
        <v>7709.18</v>
      </c>
    </row>
    <row r="27" spans="1:7" s="57" customFormat="1" ht="18" customHeight="1">
      <c r="A27" s="69"/>
      <c r="B27" s="69"/>
      <c r="C27" s="69"/>
      <c r="D27" s="69">
        <v>6700</v>
      </c>
      <c r="E27" s="90" t="s">
        <v>552</v>
      </c>
      <c r="F27" s="83" t="s">
        <v>352</v>
      </c>
      <c r="G27" s="89">
        <v>0</v>
      </c>
    </row>
    <row r="28" spans="1:7" s="57" customFormat="1" ht="18" customHeight="1">
      <c r="A28" s="69"/>
      <c r="B28" s="69"/>
      <c r="C28" s="69"/>
      <c r="D28" s="69">
        <f>748.84+G28</f>
        <v>2849.1600000000003</v>
      </c>
      <c r="E28" s="90" t="s">
        <v>131</v>
      </c>
      <c r="F28" s="83" t="s">
        <v>133</v>
      </c>
      <c r="G28" s="89">
        <v>2100.32</v>
      </c>
    </row>
    <row r="29" spans="1:7" s="57" customFormat="1" ht="18" customHeight="1">
      <c r="A29" s="69"/>
      <c r="B29" s="91"/>
      <c r="C29" s="69"/>
      <c r="D29" s="69">
        <f>+G29</f>
        <v>14907</v>
      </c>
      <c r="E29" s="88" t="s">
        <v>350</v>
      </c>
      <c r="F29" s="73">
        <v>310000</v>
      </c>
      <c r="G29" s="69">
        <v>14907</v>
      </c>
    </row>
    <row r="30" spans="1:7" s="57" customFormat="1" ht="18" customHeight="1">
      <c r="A30" s="69"/>
      <c r="B30" s="69"/>
      <c r="C30" s="69"/>
      <c r="D30" s="69"/>
      <c r="E30" s="88"/>
      <c r="F30" s="73"/>
      <c r="G30" s="69"/>
    </row>
    <row r="31" spans="1:7" s="57" customFormat="1" ht="18" customHeight="1">
      <c r="A31" s="69"/>
      <c r="B31" s="69"/>
      <c r="C31" s="69"/>
      <c r="D31" s="69"/>
      <c r="E31" s="88"/>
      <c r="F31" s="73"/>
      <c r="G31" s="69"/>
    </row>
    <row r="32" spans="1:7" s="57" customFormat="1" ht="18" customHeight="1">
      <c r="A32" s="385"/>
      <c r="B32" s="385"/>
      <c r="C32" s="385"/>
      <c r="D32" s="385"/>
      <c r="E32" s="88"/>
      <c r="F32" s="73"/>
      <c r="G32" s="385"/>
    </row>
    <row r="33" spans="1:7" s="57" customFormat="1" ht="18" customHeight="1">
      <c r="A33" s="69"/>
      <c r="B33" s="69"/>
      <c r="C33" s="69"/>
      <c r="D33" s="69"/>
      <c r="E33" s="394"/>
      <c r="F33" s="73"/>
      <c r="G33" s="69"/>
    </row>
    <row r="34" spans="1:7" s="57" customFormat="1" ht="18" customHeight="1">
      <c r="A34" s="387"/>
      <c r="B34" s="387"/>
      <c r="C34" s="387"/>
      <c r="D34" s="387"/>
      <c r="E34" s="395"/>
      <c r="F34" s="396"/>
      <c r="G34" s="75"/>
    </row>
    <row r="35" spans="1:7" s="79" customFormat="1" ht="18" customHeight="1">
      <c r="A35" s="386">
        <f>SUM(A21:A34)</f>
        <v>0</v>
      </c>
      <c r="B35" s="386">
        <f>SUM(B21:B34)</f>
        <v>0</v>
      </c>
      <c r="C35" s="386">
        <f>SUM(C21:C34)</f>
        <v>0</v>
      </c>
      <c r="D35" s="386">
        <f>SUM(D21:D34)</f>
        <v>48889.75000000001</v>
      </c>
      <c r="E35" s="126"/>
      <c r="F35" s="78"/>
      <c r="G35" s="127">
        <f>SUM(G21:G34)</f>
        <v>27280.73</v>
      </c>
    </row>
    <row r="36" spans="1:7" s="79" customFormat="1" ht="18" customHeight="1" thickBot="1">
      <c r="A36" s="131">
        <f>+A20+A35</f>
        <v>45500000</v>
      </c>
      <c r="B36" s="131">
        <f>+B20+B35</f>
        <v>0</v>
      </c>
      <c r="C36" s="131">
        <f>+C20+C35</f>
        <v>45500000</v>
      </c>
      <c r="D36" s="131">
        <f>+D20+D35</f>
        <v>11658454.79</v>
      </c>
      <c r="E36" s="60" t="s">
        <v>30</v>
      </c>
      <c r="F36" s="128"/>
      <c r="G36" s="76">
        <f>+G20+G35</f>
        <v>1267455.96</v>
      </c>
    </row>
    <row r="37" spans="4:7" ht="18" customHeight="1" thickTop="1">
      <c r="D37" s="93"/>
      <c r="E37" s="54"/>
      <c r="F37" s="15"/>
      <c r="G37" s="14"/>
    </row>
    <row r="38" spans="4:7" ht="18" customHeight="1">
      <c r="D38" s="93"/>
      <c r="E38" s="54"/>
      <c r="F38" s="15"/>
      <c r="G38" s="14"/>
    </row>
    <row r="39" spans="4:7" ht="18" customHeight="1">
      <c r="D39" s="93"/>
      <c r="E39" s="54"/>
      <c r="F39" s="15"/>
      <c r="G39" s="14"/>
    </row>
    <row r="40" spans="4:7" ht="18" customHeight="1">
      <c r="D40" s="93"/>
      <c r="E40" s="54"/>
      <c r="F40" s="15"/>
      <c r="G40" s="14"/>
    </row>
    <row r="41" spans="4:7" ht="18" customHeight="1">
      <c r="D41" s="93"/>
      <c r="E41" s="54"/>
      <c r="F41" s="15"/>
      <c r="G41" s="14"/>
    </row>
    <row r="42" spans="4:7" ht="18" customHeight="1">
      <c r="D42" s="93"/>
      <c r="E42" s="54"/>
      <c r="F42" s="15"/>
      <c r="G42" s="14"/>
    </row>
    <row r="43" spans="4:7" ht="18" customHeight="1">
      <c r="D43" s="93"/>
      <c r="E43" s="54"/>
      <c r="F43" s="15"/>
      <c r="G43" s="14"/>
    </row>
    <row r="44" spans="4:7" ht="18" customHeight="1">
      <c r="D44" s="93"/>
      <c r="E44" s="54"/>
      <c r="F44" s="15"/>
      <c r="G44" s="14"/>
    </row>
    <row r="45" spans="4:7" ht="18" customHeight="1">
      <c r="D45" s="93"/>
      <c r="E45" s="54"/>
      <c r="F45" s="15"/>
      <c r="G45" s="14"/>
    </row>
    <row r="46" spans="4:7" ht="18" customHeight="1">
      <c r="D46" s="93"/>
      <c r="E46" s="54"/>
      <c r="F46" s="15"/>
      <c r="G46" s="14"/>
    </row>
    <row r="47" spans="4:7" ht="18" customHeight="1">
      <c r="D47" s="93"/>
      <c r="E47" s="54"/>
      <c r="F47" s="15"/>
      <c r="G47" s="14"/>
    </row>
    <row r="48" spans="1:7" ht="18" customHeight="1">
      <c r="A48" s="430" t="s">
        <v>31</v>
      </c>
      <c r="B48" s="430"/>
      <c r="C48" s="430"/>
      <c r="D48" s="430"/>
      <c r="E48" s="430"/>
      <c r="F48" s="430"/>
      <c r="G48" s="430"/>
    </row>
    <row r="49" spans="1:7" ht="18" customHeight="1">
      <c r="A49" s="426" t="str">
        <f>A1</f>
        <v>องค์การบริหารส่วนตำบลสะตอน </v>
      </c>
      <c r="B49" s="426"/>
      <c r="C49" s="426"/>
      <c r="D49" s="426"/>
      <c r="E49" s="426"/>
      <c r="F49" s="426"/>
      <c r="G49" s="426"/>
    </row>
    <row r="50" spans="1:7" ht="18" customHeight="1">
      <c r="A50" s="426" t="str">
        <f>A2</f>
        <v>อำเภอสอยดาว จังหวัดจันทบุรี</v>
      </c>
      <c r="B50" s="426"/>
      <c r="C50" s="426"/>
      <c r="D50" s="426"/>
      <c r="E50" s="426"/>
      <c r="F50" s="426"/>
      <c r="G50" s="426"/>
    </row>
    <row r="51" spans="1:7" ht="18" customHeight="1">
      <c r="A51" s="426" t="s">
        <v>220</v>
      </c>
      <c r="B51" s="426"/>
      <c r="C51" s="426"/>
      <c r="D51" s="426"/>
      <c r="E51" s="426"/>
      <c r="F51" s="426"/>
      <c r="G51" s="426"/>
    </row>
    <row r="52" spans="1:7" ht="18" customHeight="1" thickBot="1">
      <c r="A52" s="426" t="str">
        <f>A4</f>
        <v>ปีงบประมาณ  พ.ศ.  2560   ประจำเดือน พฤศจิกายน 2559</v>
      </c>
      <c r="B52" s="426"/>
      <c r="C52" s="426"/>
      <c r="D52" s="426"/>
      <c r="E52" s="426"/>
      <c r="F52" s="426"/>
      <c r="G52" s="426"/>
    </row>
    <row r="53" spans="1:7" ht="18" customHeight="1" hidden="1" thickBot="1">
      <c r="A53" s="49"/>
      <c r="B53" s="49"/>
      <c r="C53" s="49"/>
      <c r="D53" s="49"/>
      <c r="E53" s="55"/>
      <c r="F53" s="55"/>
      <c r="G53" s="49"/>
    </row>
    <row r="54" spans="1:7" ht="18" customHeight="1" thickTop="1">
      <c r="A54" s="431" t="s">
        <v>19</v>
      </c>
      <c r="B54" s="432"/>
      <c r="C54" s="432"/>
      <c r="D54" s="432"/>
      <c r="E54" s="427" t="s">
        <v>0</v>
      </c>
      <c r="F54" s="427" t="s">
        <v>20</v>
      </c>
      <c r="G54" s="56" t="s">
        <v>48</v>
      </c>
    </row>
    <row r="55" spans="1:7" ht="18" customHeight="1">
      <c r="A55" s="94" t="s">
        <v>21</v>
      </c>
      <c r="B55" s="433" t="s">
        <v>93</v>
      </c>
      <c r="C55" s="59" t="s">
        <v>5</v>
      </c>
      <c r="D55" s="94" t="s">
        <v>22</v>
      </c>
      <c r="E55" s="428"/>
      <c r="F55" s="428"/>
      <c r="G55" s="61" t="s">
        <v>221</v>
      </c>
    </row>
    <row r="56" spans="1:7" ht="18" customHeight="1" thickBot="1">
      <c r="A56" s="95" t="s">
        <v>23</v>
      </c>
      <c r="B56" s="434"/>
      <c r="C56" s="63" t="s">
        <v>94</v>
      </c>
      <c r="D56" s="95" t="s">
        <v>23</v>
      </c>
      <c r="E56" s="429"/>
      <c r="F56" s="429"/>
      <c r="G56" s="125" t="s">
        <v>222</v>
      </c>
    </row>
    <row r="57" spans="1:7" ht="18" customHeight="1" thickTop="1">
      <c r="A57" s="96"/>
      <c r="B57" s="96"/>
      <c r="C57" s="96"/>
      <c r="D57" s="97"/>
      <c r="E57" s="98" t="s">
        <v>32</v>
      </c>
      <c r="F57" s="99"/>
      <c r="G57" s="96"/>
    </row>
    <row r="58" spans="1:7" ht="18" customHeight="1">
      <c r="A58" s="100">
        <v>11356423</v>
      </c>
      <c r="B58" s="100"/>
      <c r="C58" s="100">
        <f>+A58+B58</f>
        <v>11356423</v>
      </c>
      <c r="D58" s="130">
        <f>119200+G58</f>
        <v>476534</v>
      </c>
      <c r="E58" s="2" t="s">
        <v>12</v>
      </c>
      <c r="F58" s="101" t="s">
        <v>59</v>
      </c>
      <c r="G58" s="100">
        <v>357334</v>
      </c>
    </row>
    <row r="59" spans="1:7" ht="18" customHeight="1">
      <c r="A59" s="100">
        <v>2830320</v>
      </c>
      <c r="B59" s="100"/>
      <c r="C59" s="100">
        <f aca="true" t="shared" si="1" ref="C59:C68">+A59+B59</f>
        <v>2830320</v>
      </c>
      <c r="D59" s="130">
        <f>235860+G59</f>
        <v>471720</v>
      </c>
      <c r="E59" s="2" t="s">
        <v>58</v>
      </c>
      <c r="F59" s="86">
        <v>521000</v>
      </c>
      <c r="G59" s="100">
        <v>235860</v>
      </c>
    </row>
    <row r="60" spans="1:7" ht="18" customHeight="1">
      <c r="A60" s="100">
        <v>12290900</v>
      </c>
      <c r="B60" s="100"/>
      <c r="C60" s="100">
        <v>12290900</v>
      </c>
      <c r="D60" s="130">
        <f>410250+G60</f>
        <v>1276593</v>
      </c>
      <c r="E60" s="2" t="s">
        <v>57</v>
      </c>
      <c r="F60" s="47">
        <v>522000</v>
      </c>
      <c r="G60" s="100">
        <v>866343</v>
      </c>
    </row>
    <row r="61" spans="1:7" ht="18" customHeight="1">
      <c r="A61" s="100">
        <v>207000</v>
      </c>
      <c r="B61" s="100"/>
      <c r="C61" s="100">
        <f t="shared" si="1"/>
        <v>207000</v>
      </c>
      <c r="D61" s="130">
        <f>0+G61</f>
        <v>2400</v>
      </c>
      <c r="E61" s="2" t="s">
        <v>13</v>
      </c>
      <c r="F61" s="47">
        <v>531000</v>
      </c>
      <c r="G61" s="100">
        <v>2400</v>
      </c>
    </row>
    <row r="62" spans="1:7" ht="18" customHeight="1">
      <c r="A62" s="100">
        <v>3647400</v>
      </c>
      <c r="B62" s="100"/>
      <c r="C62" s="100">
        <f t="shared" si="1"/>
        <v>3647400</v>
      </c>
      <c r="D62" s="130">
        <f>10001.6+G62</f>
        <v>892052.02</v>
      </c>
      <c r="E62" s="2" t="s">
        <v>14</v>
      </c>
      <c r="F62" s="47">
        <v>532000</v>
      </c>
      <c r="G62" s="100">
        <v>882050.42</v>
      </c>
    </row>
    <row r="63" spans="1:7" ht="18" customHeight="1">
      <c r="A63" s="100">
        <v>3934957</v>
      </c>
      <c r="B63" s="100"/>
      <c r="C63" s="100">
        <f t="shared" si="1"/>
        <v>3934957</v>
      </c>
      <c r="D63" s="130">
        <f>72897.6+G63</f>
        <v>244695.89</v>
      </c>
      <c r="E63" s="2" t="s">
        <v>15</v>
      </c>
      <c r="F63" s="47">
        <v>533000</v>
      </c>
      <c r="G63" s="100">
        <v>171798.29</v>
      </c>
    </row>
    <row r="64" spans="1:7" ht="18" customHeight="1">
      <c r="A64" s="100">
        <v>385000</v>
      </c>
      <c r="B64" s="100"/>
      <c r="C64" s="100">
        <f t="shared" si="1"/>
        <v>385000</v>
      </c>
      <c r="D64" s="130">
        <f>26911.54+G64</f>
        <v>58377.89</v>
      </c>
      <c r="E64" s="2" t="s">
        <v>16</v>
      </c>
      <c r="F64" s="47">
        <v>534000</v>
      </c>
      <c r="G64" s="100">
        <v>31466.35</v>
      </c>
    </row>
    <row r="65" spans="1:7" ht="18" customHeight="1">
      <c r="A65" s="100">
        <v>606300</v>
      </c>
      <c r="B65" s="100"/>
      <c r="C65" s="100">
        <f t="shared" si="1"/>
        <v>606300</v>
      </c>
      <c r="D65" s="130">
        <v>0</v>
      </c>
      <c r="E65" s="2" t="s">
        <v>33</v>
      </c>
      <c r="F65" s="47">
        <v>541000</v>
      </c>
      <c r="G65" s="100">
        <v>0</v>
      </c>
    </row>
    <row r="66" spans="1:7" ht="18" customHeight="1">
      <c r="A66" s="100">
        <v>5965700</v>
      </c>
      <c r="B66" s="100"/>
      <c r="C66" s="100">
        <f t="shared" si="1"/>
        <v>5965700</v>
      </c>
      <c r="D66" s="130">
        <v>0</v>
      </c>
      <c r="E66" s="2" t="s">
        <v>34</v>
      </c>
      <c r="F66" s="47">
        <v>542000</v>
      </c>
      <c r="G66" s="100">
        <v>0</v>
      </c>
    </row>
    <row r="67" spans="1:7" ht="18" customHeight="1">
      <c r="A67" s="100">
        <v>35000</v>
      </c>
      <c r="B67" s="100"/>
      <c r="C67" s="100">
        <f t="shared" si="1"/>
        <v>35000</v>
      </c>
      <c r="D67" s="130">
        <v>0</v>
      </c>
      <c r="E67" s="2" t="s">
        <v>128</v>
      </c>
      <c r="F67" s="47">
        <v>551000</v>
      </c>
      <c r="G67" s="100">
        <v>0</v>
      </c>
    </row>
    <row r="68" spans="1:7" ht="18" customHeight="1">
      <c r="A68" s="100">
        <v>4241000</v>
      </c>
      <c r="B68" s="100"/>
      <c r="C68" s="100">
        <f t="shared" si="1"/>
        <v>4241000</v>
      </c>
      <c r="D68" s="130">
        <f>0+G68</f>
        <v>1922000</v>
      </c>
      <c r="E68" s="2" t="s">
        <v>17</v>
      </c>
      <c r="F68" s="47">
        <v>561000</v>
      </c>
      <c r="G68" s="100">
        <v>1922000</v>
      </c>
    </row>
    <row r="69" spans="1:7" s="105" customFormat="1" ht="18" customHeight="1" thickBot="1">
      <c r="A69" s="102">
        <f>SUM(A58:A68)</f>
        <v>45500000</v>
      </c>
      <c r="B69" s="102">
        <f>+B36</f>
        <v>0</v>
      </c>
      <c r="C69" s="102">
        <f>SUM(C58:C68)</f>
        <v>45500000</v>
      </c>
      <c r="D69" s="103">
        <f>SUM(D58:D68)</f>
        <v>5344372.800000001</v>
      </c>
      <c r="E69" s="104"/>
      <c r="F69" s="104"/>
      <c r="G69" s="102">
        <f>SUM(G58:G68)</f>
        <v>4469252.0600000005</v>
      </c>
    </row>
    <row r="70" spans="1:7" ht="18" customHeight="1" thickTop="1">
      <c r="A70" s="85"/>
      <c r="B70" s="132"/>
      <c r="C70" s="129"/>
      <c r="D70" s="129">
        <f>14822.77+G70</f>
        <v>15571.61</v>
      </c>
      <c r="E70" s="2" t="s">
        <v>553</v>
      </c>
      <c r="F70" s="47">
        <v>215001</v>
      </c>
      <c r="G70" s="129">
        <v>748.84</v>
      </c>
    </row>
    <row r="71" spans="1:7" ht="18" customHeight="1">
      <c r="A71" s="85"/>
      <c r="B71" s="132"/>
      <c r="C71" s="129"/>
      <c r="D71" s="129">
        <f>35115+G71</f>
        <v>244479</v>
      </c>
      <c r="E71" s="2" t="s">
        <v>132</v>
      </c>
      <c r="F71" s="47">
        <v>215008</v>
      </c>
      <c r="G71" s="129">
        <v>209364</v>
      </c>
    </row>
    <row r="72" spans="1:7" ht="18" customHeight="1">
      <c r="A72" s="106"/>
      <c r="B72" s="132"/>
      <c r="C72" s="129"/>
      <c r="D72" s="129">
        <f>748660+G72</f>
        <v>1507070</v>
      </c>
      <c r="E72" s="2" t="s">
        <v>348</v>
      </c>
      <c r="F72" s="47">
        <v>113100</v>
      </c>
      <c r="G72" s="87">
        <v>758410</v>
      </c>
    </row>
    <row r="73" spans="1:7" ht="18" customHeight="1">
      <c r="A73" s="85"/>
      <c r="B73" s="85"/>
      <c r="C73" s="129"/>
      <c r="D73" s="129">
        <v>8000</v>
      </c>
      <c r="E73" s="2" t="s">
        <v>554</v>
      </c>
      <c r="F73" s="86">
        <v>215014</v>
      </c>
      <c r="G73" s="87">
        <v>0</v>
      </c>
    </row>
    <row r="74" spans="1:7" ht="18" customHeight="1">
      <c r="A74" s="85"/>
      <c r="B74" s="85"/>
      <c r="C74" s="85"/>
      <c r="D74" s="129">
        <v>1440</v>
      </c>
      <c r="E74" s="2" t="s">
        <v>555</v>
      </c>
      <c r="F74" s="86">
        <v>215014</v>
      </c>
      <c r="G74" s="87">
        <v>0</v>
      </c>
    </row>
    <row r="75" spans="1:7" ht="18" customHeight="1">
      <c r="A75" s="85"/>
      <c r="B75" s="85"/>
      <c r="C75" s="85"/>
      <c r="D75" s="129"/>
      <c r="F75" s="86"/>
      <c r="G75" s="87"/>
    </row>
    <row r="76" spans="1:7" ht="18" customHeight="1">
      <c r="A76" s="353"/>
      <c r="B76" s="353"/>
      <c r="C76" s="353"/>
      <c r="D76" s="354"/>
      <c r="E76" s="92"/>
      <c r="F76" s="47"/>
      <c r="G76" s="355"/>
    </row>
    <row r="77" spans="1:7" ht="18" customHeight="1">
      <c r="A77" s="353"/>
      <c r="B77" s="353"/>
      <c r="C77" s="353"/>
      <c r="D77" s="354"/>
      <c r="E77" s="92"/>
      <c r="F77" s="47"/>
      <c r="G77" s="355"/>
    </row>
    <row r="78" spans="1:7" ht="18" customHeight="1">
      <c r="A78" s="353"/>
      <c r="B78" s="353"/>
      <c r="C78" s="353"/>
      <c r="D78" s="354"/>
      <c r="E78" s="92"/>
      <c r="F78" s="47"/>
      <c r="G78" s="355"/>
    </row>
    <row r="79" spans="1:7" ht="18" customHeight="1">
      <c r="A79" s="353"/>
      <c r="B79" s="353"/>
      <c r="C79" s="353"/>
      <c r="D79" s="354"/>
      <c r="E79" s="99"/>
      <c r="F79" s="47"/>
      <c r="G79" s="355"/>
    </row>
    <row r="80" spans="1:7" ht="18" customHeight="1">
      <c r="A80" s="107"/>
      <c r="B80" s="107"/>
      <c r="C80" s="107"/>
      <c r="D80" s="354"/>
      <c r="E80" s="108"/>
      <c r="F80" s="397"/>
      <c r="G80" s="109"/>
    </row>
    <row r="81" spans="1:7" ht="18" customHeight="1">
      <c r="A81" s="134">
        <f>SUM(A70:A80)</f>
        <v>0</v>
      </c>
      <c r="B81" s="134">
        <f>SUM(B70:B80)</f>
        <v>0</v>
      </c>
      <c r="C81" s="134">
        <f>SUM(C70:C80)</f>
        <v>0</v>
      </c>
      <c r="D81" s="356">
        <f>SUM(D70:D80)</f>
        <v>1776560.6099999999</v>
      </c>
      <c r="E81" s="46"/>
      <c r="F81" s="99"/>
      <c r="G81" s="136">
        <f>SUM(G70:G80)</f>
        <v>968522.84</v>
      </c>
    </row>
    <row r="82" spans="1:7" ht="18" customHeight="1" thickBot="1">
      <c r="A82" s="102">
        <f>A69+A81</f>
        <v>45500000</v>
      </c>
      <c r="B82" s="102">
        <f>B69+B81</f>
        <v>0</v>
      </c>
      <c r="C82" s="135">
        <f>C69+C81</f>
        <v>45500000</v>
      </c>
      <c r="D82" s="102">
        <f>D69+D81</f>
        <v>7120933.41</v>
      </c>
      <c r="E82" s="46" t="s">
        <v>35</v>
      </c>
      <c r="F82" s="99"/>
      <c r="G82" s="102">
        <f>G81+G69</f>
        <v>5437774.9</v>
      </c>
    </row>
    <row r="83" spans="1:7" ht="18" customHeight="1" thickTop="1">
      <c r="A83" s="110"/>
      <c r="B83" s="110"/>
      <c r="C83" s="110"/>
      <c r="D83" s="112">
        <f>D36-D82</f>
        <v>4537521.379999999</v>
      </c>
      <c r="E83" s="46" t="s">
        <v>36</v>
      </c>
      <c r="F83" s="111"/>
      <c r="G83" s="112">
        <f>G36-G82</f>
        <v>-4170318.9400000004</v>
      </c>
    </row>
    <row r="84" spans="1:7" ht="18" customHeight="1">
      <c r="A84" s="110"/>
      <c r="B84" s="110"/>
      <c r="C84" s="110"/>
      <c r="D84" s="113"/>
      <c r="E84" s="46" t="s">
        <v>37</v>
      </c>
      <c r="F84" s="99"/>
      <c r="G84" s="114"/>
    </row>
    <row r="85" spans="1:7" ht="18" customHeight="1">
      <c r="A85" s="115"/>
      <c r="B85" s="115"/>
      <c r="C85" s="115"/>
      <c r="D85" s="116"/>
      <c r="E85" s="46" t="s">
        <v>38</v>
      </c>
      <c r="F85" s="99"/>
      <c r="G85" s="117"/>
    </row>
    <row r="86" spans="1:9" ht="18" customHeight="1" thickBot="1">
      <c r="A86" s="115"/>
      <c r="B86" s="115"/>
      <c r="C86" s="115"/>
      <c r="D86" s="103">
        <f>D9+D36-D82</f>
        <v>32971045.099999998</v>
      </c>
      <c r="E86" s="46" t="s">
        <v>39</v>
      </c>
      <c r="F86" s="108"/>
      <c r="G86" s="137">
        <f>G9+G36-G82</f>
        <v>32971045.1</v>
      </c>
      <c r="H86" s="347"/>
      <c r="I86" s="3"/>
    </row>
    <row r="87" ht="18" customHeight="1" thickTop="1"/>
    <row r="88" spans="1:9" ht="18" customHeight="1">
      <c r="A88" s="5" t="s">
        <v>267</v>
      </c>
      <c r="D88" s="2"/>
      <c r="H88" s="347"/>
      <c r="I88" s="347"/>
    </row>
    <row r="89" spans="1:8" ht="18" customHeight="1">
      <c r="A89" s="5"/>
      <c r="D89" s="2"/>
      <c r="G89" s="46"/>
      <c r="H89" s="347"/>
    </row>
    <row r="90" spans="1:7" ht="18" customHeight="1">
      <c r="A90" s="5" t="s">
        <v>268</v>
      </c>
      <c r="B90" s="118"/>
      <c r="C90" s="118"/>
      <c r="D90" s="119"/>
      <c r="F90" s="119"/>
      <c r="G90" s="46"/>
    </row>
    <row r="91" spans="1:7" ht="18" customHeight="1">
      <c r="A91" s="5"/>
      <c r="B91" s="120"/>
      <c r="C91" s="120"/>
      <c r="D91" s="120"/>
      <c r="E91" s="46"/>
      <c r="G91" s="2"/>
    </row>
    <row r="92" spans="1:7" ht="18" customHeight="1">
      <c r="A92" s="5" t="s">
        <v>269</v>
      </c>
      <c r="B92" s="120"/>
      <c r="C92" s="120"/>
      <c r="D92" s="120"/>
      <c r="E92" s="46"/>
      <c r="F92" s="46"/>
      <c r="G92" s="120"/>
    </row>
    <row r="93" spans="1:7" ht="18" customHeight="1">
      <c r="A93" s="120"/>
      <c r="B93" s="120"/>
      <c r="C93" s="120"/>
      <c r="D93" s="120"/>
      <c r="E93" s="46"/>
      <c r="F93" s="46"/>
      <c r="G93" s="120"/>
    </row>
    <row r="94" spans="1:7" ht="18" customHeight="1">
      <c r="A94" s="426"/>
      <c r="B94" s="426"/>
      <c r="C94" s="426"/>
      <c r="D94" s="426"/>
      <c r="E94" s="426"/>
      <c r="F94" s="426"/>
      <c r="G94" s="426"/>
    </row>
    <row r="95" spans="1:7" ht="18" customHeight="1">
      <c r="A95" s="120"/>
      <c r="B95" s="120"/>
      <c r="C95" s="120"/>
      <c r="D95" s="120"/>
      <c r="E95" s="46"/>
      <c r="F95" s="46"/>
      <c r="G95" s="120"/>
    </row>
    <row r="96" spans="4:7" ht="18" customHeight="1">
      <c r="D96" s="120"/>
      <c r="E96" s="119"/>
      <c r="F96" s="46"/>
      <c r="G96" s="120"/>
    </row>
    <row r="97" ht="18" customHeight="1">
      <c r="F97" s="3"/>
    </row>
    <row r="98" spans="4:7" ht="18" customHeight="1">
      <c r="D98" s="14"/>
      <c r="E98" s="121"/>
      <c r="F98" s="15"/>
      <c r="G98" s="14"/>
    </row>
    <row r="99" spans="1:7" s="54" customFormat="1" ht="18" customHeight="1">
      <c r="A99" s="16"/>
      <c r="B99" s="16"/>
      <c r="C99" s="16"/>
      <c r="D99" s="48"/>
      <c r="E99" s="122"/>
      <c r="F99" s="122"/>
      <c r="G99" s="48"/>
    </row>
    <row r="100" spans="4:7" ht="18" customHeight="1">
      <c r="D100" s="14"/>
      <c r="E100" s="15"/>
      <c r="F100" s="15"/>
      <c r="G100" s="14"/>
    </row>
    <row r="101" spans="4:7" ht="18" customHeight="1">
      <c r="D101" s="14"/>
      <c r="E101" s="15"/>
      <c r="F101" s="15"/>
      <c r="G101" s="14"/>
    </row>
  </sheetData>
  <sheetProtection/>
  <mergeCells count="19">
    <mergeCell ref="A1:G1"/>
    <mergeCell ref="A2:G2"/>
    <mergeCell ref="A3:G3"/>
    <mergeCell ref="A4:G4"/>
    <mergeCell ref="A5:G5"/>
    <mergeCell ref="A6:D6"/>
    <mergeCell ref="E6:E8"/>
    <mergeCell ref="F6:F8"/>
    <mergeCell ref="B7:B8"/>
    <mergeCell ref="A94:G94"/>
    <mergeCell ref="A51:G51"/>
    <mergeCell ref="A52:G52"/>
    <mergeCell ref="E54:E56"/>
    <mergeCell ref="A48:G48"/>
    <mergeCell ref="A49:G49"/>
    <mergeCell ref="A54:D54"/>
    <mergeCell ref="A50:G50"/>
    <mergeCell ref="F54:F56"/>
    <mergeCell ref="B55:B56"/>
  </mergeCells>
  <printOptions horizontalCentered="1"/>
  <pageMargins left="0" right="0" top="0" bottom="0" header="0" footer="0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150" zoomScaleNormal="150" zoomScalePageLayoutView="0" workbookViewId="0" topLeftCell="A1">
      <selection activeCell="C45" sqref="C45"/>
    </sheetView>
  </sheetViews>
  <sheetFormatPr defaultColWidth="9.140625" defaultRowHeight="18" customHeight="1"/>
  <cols>
    <col min="1" max="1" width="52.28125" style="272" customWidth="1"/>
    <col min="2" max="2" width="8.8515625" style="273" bestFit="1" customWidth="1"/>
    <col min="3" max="3" width="17.28125" style="4" customWidth="1"/>
    <col min="4" max="4" width="17.28125" style="4" hidden="1" customWidth="1"/>
    <col min="5" max="5" width="16.8515625" style="4" customWidth="1"/>
    <col min="6" max="6" width="13.28125" style="9" hidden="1" customWidth="1"/>
    <col min="7" max="7" width="3.8515625" style="9" hidden="1" customWidth="1"/>
    <col min="8" max="16384" width="9.140625" style="5" customWidth="1"/>
  </cols>
  <sheetData>
    <row r="1" ht="18" customHeight="1">
      <c r="E1" s="274" t="s">
        <v>98</v>
      </c>
    </row>
    <row r="2" spans="1:7" ht="18" customHeight="1">
      <c r="A2" s="424" t="s">
        <v>224</v>
      </c>
      <c r="B2" s="424"/>
      <c r="C2" s="424"/>
      <c r="D2" s="424"/>
      <c r="E2" s="424"/>
      <c r="F2" s="424"/>
      <c r="G2" s="424"/>
    </row>
    <row r="3" spans="1:7" ht="18" customHeight="1">
      <c r="A3" s="424" t="s">
        <v>225</v>
      </c>
      <c r="B3" s="424"/>
      <c r="C3" s="424"/>
      <c r="D3" s="424"/>
      <c r="E3" s="424"/>
      <c r="F3" s="424"/>
      <c r="G3" s="424"/>
    </row>
    <row r="4" spans="1:7" ht="18" customHeight="1">
      <c r="A4" s="442" t="s">
        <v>558</v>
      </c>
      <c r="B4" s="442"/>
      <c r="C4" s="442"/>
      <c r="D4" s="442"/>
      <c r="E4" s="442"/>
      <c r="F4" s="442"/>
      <c r="G4" s="442"/>
    </row>
    <row r="5" spans="1:7" ht="18" customHeight="1">
      <c r="A5" s="443"/>
      <c r="B5" s="443"/>
      <c r="C5" s="443"/>
      <c r="D5" s="443"/>
      <c r="E5" s="443"/>
      <c r="F5" s="443"/>
      <c r="G5" s="443"/>
    </row>
    <row r="6" spans="1:7" ht="18" customHeight="1">
      <c r="A6" s="275" t="s">
        <v>0</v>
      </c>
      <c r="B6" s="276" t="s">
        <v>77</v>
      </c>
      <c r="C6" s="277" t="s">
        <v>21</v>
      </c>
      <c r="D6" s="277" t="s">
        <v>82</v>
      </c>
      <c r="E6" s="278" t="s">
        <v>96</v>
      </c>
      <c r="F6" s="278" t="s">
        <v>81</v>
      </c>
      <c r="G6" s="278" t="s">
        <v>79</v>
      </c>
    </row>
    <row r="7" spans="1:7" ht="18" customHeight="1">
      <c r="A7" s="279"/>
      <c r="B7" s="280" t="s">
        <v>78</v>
      </c>
      <c r="C7" s="281"/>
      <c r="D7" s="281" t="s">
        <v>83</v>
      </c>
      <c r="E7" s="282"/>
      <c r="F7" s="281"/>
      <c r="G7" s="282" t="s">
        <v>24</v>
      </c>
    </row>
    <row r="8" spans="1:7" ht="18" customHeight="1">
      <c r="A8" s="283" t="s">
        <v>226</v>
      </c>
      <c r="B8" s="284"/>
      <c r="C8" s="285"/>
      <c r="D8" s="285"/>
      <c r="E8" s="285"/>
      <c r="F8" s="286"/>
      <c r="G8" s="286"/>
    </row>
    <row r="9" spans="1:7" ht="18" customHeight="1">
      <c r="A9" s="287" t="s">
        <v>228</v>
      </c>
      <c r="B9" s="288"/>
      <c r="C9" s="184"/>
      <c r="D9" s="184"/>
      <c r="E9" s="184"/>
      <c r="F9" s="289"/>
      <c r="G9" s="289"/>
    </row>
    <row r="10" spans="1:7" ht="18" customHeight="1">
      <c r="A10" s="290" t="s">
        <v>229</v>
      </c>
      <c r="B10" s="291">
        <v>411001</v>
      </c>
      <c r="C10" s="292">
        <v>175000</v>
      </c>
      <c r="D10" s="292"/>
      <c r="E10" s="292">
        <v>0</v>
      </c>
      <c r="F10" s="293">
        <f>+D10+E10</f>
        <v>0</v>
      </c>
      <c r="G10" s="293" t="s">
        <v>79</v>
      </c>
    </row>
    <row r="11" spans="1:7" ht="18" customHeight="1">
      <c r="A11" s="290" t="s">
        <v>230</v>
      </c>
      <c r="B11" s="291">
        <v>411002</v>
      </c>
      <c r="C11" s="292">
        <v>100000</v>
      </c>
      <c r="D11" s="292"/>
      <c r="E11" s="292">
        <f>1368.82+2519.59</f>
        <v>3888.41</v>
      </c>
      <c r="F11" s="293">
        <f>+D11+E11</f>
        <v>3888.41</v>
      </c>
      <c r="G11" s="293" t="s">
        <v>24</v>
      </c>
    </row>
    <row r="12" spans="1:7" ht="18" customHeight="1">
      <c r="A12" s="290" t="s">
        <v>231</v>
      </c>
      <c r="B12" s="291">
        <v>411003</v>
      </c>
      <c r="C12" s="292">
        <v>10000</v>
      </c>
      <c r="D12" s="292"/>
      <c r="E12" s="292">
        <v>0</v>
      </c>
      <c r="F12" s="293">
        <f>+D12+E12</f>
        <v>0</v>
      </c>
      <c r="G12" s="293" t="s">
        <v>79</v>
      </c>
    </row>
    <row r="13" spans="1:7" ht="18" customHeight="1" thickBot="1">
      <c r="A13" s="295" t="s">
        <v>80</v>
      </c>
      <c r="B13" s="296"/>
      <c r="C13" s="297">
        <f>SUM(C10:C12)</f>
        <v>285000</v>
      </c>
      <c r="D13" s="298">
        <f>SUM(D10:D12)</f>
        <v>0</v>
      </c>
      <c r="E13" s="298">
        <f>SUM(E10:E12)</f>
        <v>3888.41</v>
      </c>
      <c r="F13" s="299">
        <f>SUM(F10:F12)</f>
        <v>3888.41</v>
      </c>
      <c r="G13" s="151" t="s">
        <v>79</v>
      </c>
    </row>
    <row r="14" spans="1:7" ht="18" customHeight="1" thickTop="1">
      <c r="A14" s="287" t="s">
        <v>227</v>
      </c>
      <c r="B14" s="300"/>
      <c r="C14" s="257"/>
      <c r="D14" s="257"/>
      <c r="E14" s="257"/>
      <c r="F14" s="289"/>
      <c r="G14" s="289"/>
    </row>
    <row r="15" spans="1:7" ht="18" customHeight="1">
      <c r="A15" s="301" t="s">
        <v>232</v>
      </c>
      <c r="B15" s="302">
        <v>412103</v>
      </c>
      <c r="C15" s="303">
        <v>3600</v>
      </c>
      <c r="D15" s="304"/>
      <c r="E15" s="339">
        <v>58.2</v>
      </c>
      <c r="F15" s="305">
        <f>+D15+E15</f>
        <v>58.2</v>
      </c>
      <c r="G15" s="305" t="s">
        <v>24</v>
      </c>
    </row>
    <row r="16" spans="1:7" ht="18" customHeight="1">
      <c r="A16" s="301" t="s">
        <v>387</v>
      </c>
      <c r="B16" s="302">
        <v>412106</v>
      </c>
      <c r="C16" s="303">
        <v>100</v>
      </c>
      <c r="D16" s="304"/>
      <c r="E16" s="339">
        <v>20</v>
      </c>
      <c r="F16" s="349"/>
      <c r="G16" s="349"/>
    </row>
    <row r="17" spans="1:7" ht="18" customHeight="1">
      <c r="A17" s="301" t="s">
        <v>388</v>
      </c>
      <c r="B17" s="291">
        <v>412107</v>
      </c>
      <c r="C17" s="292">
        <v>250000</v>
      </c>
      <c r="D17" s="292"/>
      <c r="E17" s="339">
        <f>2400+5760</f>
        <v>8160</v>
      </c>
      <c r="F17" s="307"/>
      <c r="G17" s="308"/>
    </row>
    <row r="18" spans="1:7" ht="18" customHeight="1">
      <c r="A18" s="301" t="s">
        <v>389</v>
      </c>
      <c r="B18" s="291">
        <v>412128</v>
      </c>
      <c r="C18" s="292">
        <v>1000</v>
      </c>
      <c r="D18" s="292"/>
      <c r="E18" s="306">
        <f>150+250</f>
        <v>400</v>
      </c>
      <c r="F18" s="307"/>
      <c r="G18" s="309"/>
    </row>
    <row r="19" spans="1:7" ht="18" customHeight="1">
      <c r="A19" s="301" t="s">
        <v>390</v>
      </c>
      <c r="B19" s="291">
        <v>412202</v>
      </c>
      <c r="C19" s="292">
        <v>15000</v>
      </c>
      <c r="D19" s="292"/>
      <c r="E19" s="306">
        <v>0</v>
      </c>
      <c r="F19" s="294"/>
      <c r="G19" s="308"/>
    </row>
    <row r="20" spans="1:7" ht="18" customHeight="1">
      <c r="A20" s="301" t="s">
        <v>391</v>
      </c>
      <c r="B20" s="291">
        <v>412210</v>
      </c>
      <c r="C20" s="292">
        <v>90000</v>
      </c>
      <c r="D20" s="292"/>
      <c r="E20" s="306">
        <v>0</v>
      </c>
      <c r="F20" s="307"/>
      <c r="G20" s="308"/>
    </row>
    <row r="21" spans="1:7" ht="18" customHeight="1">
      <c r="A21" s="341" t="s">
        <v>392</v>
      </c>
      <c r="B21" s="291">
        <v>412303</v>
      </c>
      <c r="C21" s="292">
        <v>3800</v>
      </c>
      <c r="D21" s="292"/>
      <c r="E21" s="306">
        <v>200</v>
      </c>
      <c r="F21" s="294"/>
      <c r="G21" s="308"/>
    </row>
    <row r="22" spans="1:7" ht="18" customHeight="1">
      <c r="A22" s="341" t="s">
        <v>393</v>
      </c>
      <c r="B22" s="291">
        <v>412307</v>
      </c>
      <c r="C22" s="292">
        <v>0</v>
      </c>
      <c r="D22" s="292"/>
      <c r="E22" s="306">
        <v>0</v>
      </c>
      <c r="F22" s="294"/>
      <c r="G22" s="308"/>
    </row>
    <row r="23" spans="1:7" ht="18" customHeight="1">
      <c r="A23" s="301" t="s">
        <v>394</v>
      </c>
      <c r="B23" s="291">
        <v>412199</v>
      </c>
      <c r="C23" s="292">
        <v>20000</v>
      </c>
      <c r="D23" s="292"/>
      <c r="E23" s="306">
        <v>500</v>
      </c>
      <c r="F23" s="294"/>
      <c r="G23" s="308"/>
    </row>
    <row r="24" spans="1:7" ht="18" customHeight="1">
      <c r="A24" s="310"/>
      <c r="B24" s="291"/>
      <c r="C24" s="292"/>
      <c r="D24" s="292"/>
      <c r="E24" s="292"/>
      <c r="F24" s="294"/>
      <c r="G24" s="294"/>
    </row>
    <row r="25" spans="1:7" ht="18" customHeight="1" thickBot="1">
      <c r="A25" s="311" t="s">
        <v>5</v>
      </c>
      <c r="B25" s="296"/>
      <c r="C25" s="313">
        <f>SUM(C15:C24)</f>
        <v>383500</v>
      </c>
      <c r="D25" s="312">
        <f>SUM(D15:D24)</f>
        <v>0</v>
      </c>
      <c r="E25" s="313">
        <f>SUM(E15:E24)</f>
        <v>9338.2</v>
      </c>
      <c r="F25" s="314">
        <f>SUM(F15:F24)</f>
        <v>58.2</v>
      </c>
      <c r="G25" s="314" t="s">
        <v>24</v>
      </c>
    </row>
    <row r="26" spans="1:7" ht="18" customHeight="1" thickTop="1">
      <c r="A26" s="315" t="s">
        <v>233</v>
      </c>
      <c r="B26" s="300"/>
      <c r="C26" s="257"/>
      <c r="D26" s="257"/>
      <c r="E26" s="257"/>
      <c r="F26" s="309"/>
      <c r="G26" s="309"/>
    </row>
    <row r="27" spans="1:7" ht="18" customHeight="1">
      <c r="A27" s="310" t="s">
        <v>234</v>
      </c>
      <c r="B27" s="291">
        <v>413003</v>
      </c>
      <c r="C27" s="292">
        <v>300000</v>
      </c>
      <c r="D27" s="292"/>
      <c r="E27" s="292">
        <v>0</v>
      </c>
      <c r="F27" s="308">
        <f>+D27+E27</f>
        <v>0</v>
      </c>
      <c r="G27" s="308" t="s">
        <v>24</v>
      </c>
    </row>
    <row r="28" spans="1:7" ht="18" customHeight="1" thickBot="1">
      <c r="A28" s="316" t="s">
        <v>5</v>
      </c>
      <c r="B28" s="296"/>
      <c r="C28" s="317">
        <f>SUM(C27:C27)</f>
        <v>300000</v>
      </c>
      <c r="D28" s="317">
        <f>SUM(D27:D27)</f>
        <v>0</v>
      </c>
      <c r="E28" s="317">
        <f>SUM(E27:E27)</f>
        <v>0</v>
      </c>
      <c r="F28" s="151">
        <f>SUM(F27:F27)</f>
        <v>0</v>
      </c>
      <c r="G28" s="151" t="s">
        <v>24</v>
      </c>
    </row>
    <row r="29" spans="1:7" ht="18" customHeight="1" thickTop="1">
      <c r="A29" s="315" t="s">
        <v>235</v>
      </c>
      <c r="B29" s="300"/>
      <c r="C29" s="257"/>
      <c r="D29" s="257"/>
      <c r="E29" s="257"/>
      <c r="F29" s="309"/>
      <c r="G29" s="309"/>
    </row>
    <row r="30" spans="1:7" ht="18" customHeight="1">
      <c r="A30" s="310" t="s">
        <v>236</v>
      </c>
      <c r="B30" s="291">
        <v>414006</v>
      </c>
      <c r="C30" s="292">
        <v>60000</v>
      </c>
      <c r="D30" s="292"/>
      <c r="E30" s="292">
        <v>15410</v>
      </c>
      <c r="F30" s="308">
        <f>+D30+E30</f>
        <v>15410</v>
      </c>
      <c r="G30" s="308" t="s">
        <v>24</v>
      </c>
    </row>
    <row r="31" spans="1:7" ht="18" customHeight="1" thickBot="1">
      <c r="A31" s="316" t="s">
        <v>5</v>
      </c>
      <c r="B31" s="296"/>
      <c r="C31" s="317">
        <f>SUM(C30:C30)</f>
        <v>60000</v>
      </c>
      <c r="D31" s="317">
        <f>SUM(D30:D30)</f>
        <v>0</v>
      </c>
      <c r="E31" s="317">
        <f>SUM(E30:E30)</f>
        <v>15410</v>
      </c>
      <c r="F31" s="151">
        <f>SUM(F30:F30)</f>
        <v>15410</v>
      </c>
      <c r="G31" s="151" t="s">
        <v>24</v>
      </c>
    </row>
    <row r="32" spans="1:7" ht="18" customHeight="1" thickTop="1">
      <c r="A32" s="287" t="s">
        <v>237</v>
      </c>
      <c r="B32" s="300"/>
      <c r="C32" s="259"/>
      <c r="D32" s="259"/>
      <c r="E32" s="257"/>
      <c r="F32" s="318"/>
      <c r="G32" s="318"/>
    </row>
    <row r="33" spans="1:7" ht="18" customHeight="1">
      <c r="A33" s="310" t="s">
        <v>238</v>
      </c>
      <c r="B33" s="291">
        <v>415004</v>
      </c>
      <c r="C33" s="257">
        <v>50000</v>
      </c>
      <c r="D33" s="257"/>
      <c r="E33" s="257">
        <v>0</v>
      </c>
      <c r="F33" s="318">
        <f>+D33+E33</f>
        <v>0</v>
      </c>
      <c r="G33" s="318" t="s">
        <v>79</v>
      </c>
    </row>
    <row r="34" spans="1:7" ht="18" customHeight="1">
      <c r="A34" s="310" t="s">
        <v>239</v>
      </c>
      <c r="B34" s="291">
        <v>415999</v>
      </c>
      <c r="C34" s="257">
        <v>20000</v>
      </c>
      <c r="D34" s="257"/>
      <c r="E34" s="257">
        <v>7000</v>
      </c>
      <c r="F34" s="318">
        <f>+D34+E34</f>
        <v>7000</v>
      </c>
      <c r="G34" s="318"/>
    </row>
    <row r="35" spans="1:7" ht="18" customHeight="1">
      <c r="A35" s="290"/>
      <c r="B35" s="291"/>
      <c r="C35" s="292"/>
      <c r="D35" s="292"/>
      <c r="E35" s="292"/>
      <c r="F35" s="319">
        <f>+D35+E35</f>
        <v>0</v>
      </c>
      <c r="G35" s="319" t="s">
        <v>24</v>
      </c>
    </row>
    <row r="36" spans="1:7" ht="18" customHeight="1">
      <c r="A36" s="316" t="s">
        <v>5</v>
      </c>
      <c r="B36" s="296"/>
      <c r="C36" s="262">
        <f>SUM(C33:C35)</f>
        <v>70000</v>
      </c>
      <c r="D36" s="262">
        <f>SUM(D33:D35)</f>
        <v>0</v>
      </c>
      <c r="E36" s="262">
        <f>SUM(E33:E35)</f>
        <v>7000</v>
      </c>
      <c r="F36" s="286">
        <f>SUM(F33:F35)</f>
        <v>7000</v>
      </c>
      <c r="G36" s="286" t="s">
        <v>79</v>
      </c>
    </row>
    <row r="37" spans="1:7" s="7" customFormat="1" ht="18" customHeight="1">
      <c r="A37" s="287" t="s">
        <v>240</v>
      </c>
      <c r="B37" s="320"/>
      <c r="C37" s="257"/>
      <c r="D37" s="257"/>
      <c r="E37" s="257"/>
      <c r="F37" s="318"/>
      <c r="G37" s="318"/>
    </row>
    <row r="38" spans="1:7" s="7" customFormat="1" ht="18" customHeight="1">
      <c r="A38" s="310" t="s">
        <v>426</v>
      </c>
      <c r="B38" s="300">
        <v>421001</v>
      </c>
      <c r="C38" s="257">
        <v>400000</v>
      </c>
      <c r="D38" s="257"/>
      <c r="E38" s="257">
        <v>0</v>
      </c>
      <c r="F38" s="318"/>
      <c r="G38" s="318"/>
    </row>
    <row r="39" spans="1:7" s="7" customFormat="1" ht="18" customHeight="1">
      <c r="A39" s="310" t="s">
        <v>427</v>
      </c>
      <c r="B39" s="300">
        <v>421002</v>
      </c>
      <c r="C39" s="306">
        <v>8000000</v>
      </c>
      <c r="D39" s="321"/>
      <c r="E39" s="306">
        <f>729135.97+639547.01</f>
        <v>1368682.98</v>
      </c>
      <c r="F39" s="319">
        <f aca="true" t="shared" si="0" ref="F39:F48">+E39+D39</f>
        <v>1368682.98</v>
      </c>
      <c r="G39" s="319" t="s">
        <v>24</v>
      </c>
    </row>
    <row r="40" spans="1:7" s="7" customFormat="1" ht="18" customHeight="1">
      <c r="A40" s="310" t="s">
        <v>428</v>
      </c>
      <c r="B40" s="300">
        <v>421004</v>
      </c>
      <c r="C40" s="292">
        <v>3900000</v>
      </c>
      <c r="D40" s="321"/>
      <c r="E40" s="306">
        <f>425096.16+136487.26</f>
        <v>561583.4199999999</v>
      </c>
      <c r="F40" s="319">
        <f t="shared" si="0"/>
        <v>561583.4199999999</v>
      </c>
      <c r="G40" s="319" t="s">
        <v>24</v>
      </c>
    </row>
    <row r="41" spans="1:7" s="7" customFormat="1" ht="18" customHeight="1">
      <c r="A41" s="310" t="s">
        <v>429</v>
      </c>
      <c r="B41" s="300">
        <v>421005</v>
      </c>
      <c r="C41" s="292">
        <v>250000</v>
      </c>
      <c r="D41" s="321"/>
      <c r="E41" s="306">
        <v>0</v>
      </c>
      <c r="F41" s="319">
        <f t="shared" si="0"/>
        <v>0</v>
      </c>
      <c r="G41" s="319" t="s">
        <v>24</v>
      </c>
    </row>
    <row r="42" spans="1:7" s="7" customFormat="1" ht="18" customHeight="1">
      <c r="A42" s="310" t="s">
        <v>430</v>
      </c>
      <c r="B42" s="300">
        <v>421006</v>
      </c>
      <c r="C42" s="292">
        <v>1900000</v>
      </c>
      <c r="D42" s="321"/>
      <c r="E42" s="306">
        <f>153600.31+124773.48</f>
        <v>278373.79</v>
      </c>
      <c r="F42" s="319">
        <f t="shared" si="0"/>
        <v>278373.79</v>
      </c>
      <c r="G42" s="319" t="s">
        <v>24</v>
      </c>
    </row>
    <row r="43" spans="1:7" ht="18" customHeight="1">
      <c r="A43" s="310" t="s">
        <v>431</v>
      </c>
      <c r="B43" s="300">
        <v>421007</v>
      </c>
      <c r="C43" s="292">
        <v>3500000</v>
      </c>
      <c r="D43" s="321"/>
      <c r="E43" s="306">
        <f>428407.21+307649.69</f>
        <v>736056.9</v>
      </c>
      <c r="F43" s="319">
        <f t="shared" si="0"/>
        <v>736056.9</v>
      </c>
      <c r="G43" s="319" t="s">
        <v>24</v>
      </c>
    </row>
    <row r="44" spans="1:7" ht="18" customHeight="1">
      <c r="A44" s="351" t="s">
        <v>432</v>
      </c>
      <c r="B44" s="325">
        <v>421012</v>
      </c>
      <c r="C44" s="327">
        <v>50000</v>
      </c>
      <c r="D44" s="326"/>
      <c r="E44" s="352">
        <v>0</v>
      </c>
      <c r="F44" s="319">
        <f t="shared" si="0"/>
        <v>0</v>
      </c>
      <c r="G44" s="319"/>
    </row>
    <row r="45" spans="1:7" ht="18" customHeight="1">
      <c r="A45" s="310" t="s">
        <v>433</v>
      </c>
      <c r="B45" s="300">
        <v>421013</v>
      </c>
      <c r="C45" s="292">
        <v>60000</v>
      </c>
      <c r="D45" s="321"/>
      <c r="E45" s="306">
        <v>14546.34</v>
      </c>
      <c r="F45" s="319">
        <f t="shared" si="0"/>
        <v>14546.34</v>
      </c>
      <c r="G45" s="319"/>
    </row>
    <row r="46" spans="1:7" ht="18" customHeight="1">
      <c r="A46" s="310" t="s">
        <v>434</v>
      </c>
      <c r="B46" s="300">
        <v>421014</v>
      </c>
      <c r="C46" s="292">
        <v>1500</v>
      </c>
      <c r="D46" s="321"/>
      <c r="E46" s="306">
        <v>0</v>
      </c>
      <c r="F46" s="319">
        <f t="shared" si="0"/>
        <v>0</v>
      </c>
      <c r="G46" s="319"/>
    </row>
    <row r="47" spans="1:7" ht="18" customHeight="1">
      <c r="A47" s="310" t="s">
        <v>435</v>
      </c>
      <c r="B47" s="300">
        <v>421015</v>
      </c>
      <c r="C47" s="292">
        <v>20000</v>
      </c>
      <c r="D47" s="321"/>
      <c r="E47" s="306">
        <v>0</v>
      </c>
      <c r="F47" s="319">
        <f t="shared" si="0"/>
        <v>0</v>
      </c>
      <c r="G47" s="319"/>
    </row>
    <row r="48" spans="1:7" ht="18" customHeight="1">
      <c r="A48" s="310"/>
      <c r="B48" s="300"/>
      <c r="C48" s="292"/>
      <c r="D48" s="321"/>
      <c r="E48" s="292"/>
      <c r="F48" s="319">
        <f t="shared" si="0"/>
        <v>0</v>
      </c>
      <c r="G48" s="319" t="s">
        <v>24</v>
      </c>
    </row>
    <row r="49" spans="1:7" ht="18" customHeight="1" thickBot="1">
      <c r="A49" s="322" t="s">
        <v>5</v>
      </c>
      <c r="B49" s="323"/>
      <c r="C49" s="298">
        <f>SUM(C38:C48)</f>
        <v>18081500</v>
      </c>
      <c r="D49" s="298">
        <f>SUM(D39:D48)</f>
        <v>0</v>
      </c>
      <c r="E49" s="298">
        <f>SUM(E38:E48)</f>
        <v>2959243.4299999997</v>
      </c>
      <c r="F49" s="299">
        <f>SUM(F39:F48)</f>
        <v>2959243.4299999997</v>
      </c>
      <c r="G49" s="324" t="s">
        <v>24</v>
      </c>
    </row>
    <row r="50" spans="1:7" ht="18" customHeight="1">
      <c r="A50" s="315" t="s">
        <v>241</v>
      </c>
      <c r="B50" s="300"/>
      <c r="C50" s="292"/>
      <c r="D50" s="292"/>
      <c r="E50" s="292"/>
      <c r="F50" s="308"/>
      <c r="G50" s="308"/>
    </row>
    <row r="51" spans="1:7" ht="18" customHeight="1">
      <c r="A51" s="315" t="s">
        <v>242</v>
      </c>
      <c r="B51" s="300"/>
      <c r="C51" s="292"/>
      <c r="D51" s="292"/>
      <c r="E51" s="292"/>
      <c r="F51" s="308"/>
      <c r="G51" s="308"/>
    </row>
    <row r="52" spans="1:7" ht="18" customHeight="1">
      <c r="A52" s="340" t="s">
        <v>243</v>
      </c>
      <c r="B52" s="300">
        <v>431002</v>
      </c>
      <c r="C52" s="292">
        <v>26320000</v>
      </c>
      <c r="D52" s="292"/>
      <c r="E52" s="292">
        <f>SUM(E53:E62)</f>
        <v>8614685</v>
      </c>
      <c r="F52" s="308"/>
      <c r="G52" s="308"/>
    </row>
    <row r="53" spans="1:7" ht="18" customHeight="1">
      <c r="A53" s="340" t="s">
        <v>353</v>
      </c>
      <c r="B53" s="300"/>
      <c r="C53" s="292"/>
      <c r="D53" s="292"/>
      <c r="E53" s="292">
        <v>3673481</v>
      </c>
      <c r="F53" s="308"/>
      <c r="G53" s="308"/>
    </row>
    <row r="54" spans="1:7" ht="18" customHeight="1">
      <c r="A54" s="310" t="s">
        <v>532</v>
      </c>
      <c r="B54" s="300"/>
      <c r="C54" s="292"/>
      <c r="D54" s="292"/>
      <c r="E54" s="292">
        <v>95810</v>
      </c>
      <c r="F54" s="308"/>
      <c r="G54" s="308"/>
    </row>
    <row r="55" spans="1:7" ht="18" customHeight="1">
      <c r="A55" s="310" t="s">
        <v>533</v>
      </c>
      <c r="B55" s="300"/>
      <c r="C55" s="292"/>
      <c r="D55" s="292"/>
      <c r="E55" s="292">
        <v>461804</v>
      </c>
      <c r="F55" s="308"/>
      <c r="G55" s="308"/>
    </row>
    <row r="56" spans="1:7" ht="18" customHeight="1">
      <c r="A56" s="310" t="s">
        <v>534</v>
      </c>
      <c r="B56" s="300"/>
      <c r="C56" s="292"/>
      <c r="D56" s="292"/>
      <c r="E56" s="292">
        <v>260000</v>
      </c>
      <c r="F56" s="308"/>
      <c r="G56" s="308"/>
    </row>
    <row r="57" spans="1:7" ht="18" customHeight="1">
      <c r="A57" s="310" t="s">
        <v>535</v>
      </c>
      <c r="B57" s="300"/>
      <c r="C57" s="292"/>
      <c r="D57" s="292"/>
      <c r="E57" s="292">
        <v>964000</v>
      </c>
      <c r="F57" s="308"/>
      <c r="G57" s="308"/>
    </row>
    <row r="58" spans="1:7" ht="18" customHeight="1">
      <c r="A58" s="310" t="s">
        <v>536</v>
      </c>
      <c r="B58" s="300"/>
      <c r="C58" s="292"/>
      <c r="D58" s="292"/>
      <c r="E58" s="292">
        <v>340000</v>
      </c>
      <c r="F58" s="308"/>
      <c r="G58" s="308"/>
    </row>
    <row r="59" spans="1:7" ht="18" customHeight="1">
      <c r="A59" s="310" t="s">
        <v>537</v>
      </c>
      <c r="B59" s="300"/>
      <c r="C59" s="292"/>
      <c r="D59" s="292"/>
      <c r="E59" s="292">
        <v>354690</v>
      </c>
      <c r="F59" s="308"/>
      <c r="G59" s="308"/>
    </row>
    <row r="60" spans="1:7" ht="18" customHeight="1">
      <c r="A60" s="310" t="s">
        <v>538</v>
      </c>
      <c r="B60" s="300"/>
      <c r="C60" s="292"/>
      <c r="D60" s="292"/>
      <c r="E60" s="292">
        <v>2014600</v>
      </c>
      <c r="F60" s="308"/>
      <c r="G60" s="308"/>
    </row>
    <row r="61" spans="1:7" ht="18" customHeight="1">
      <c r="A61" s="310" t="s">
        <v>539</v>
      </c>
      <c r="B61" s="300"/>
      <c r="C61" s="292"/>
      <c r="D61" s="292"/>
      <c r="E61" s="292">
        <v>412800</v>
      </c>
      <c r="F61" s="308"/>
      <c r="G61" s="308"/>
    </row>
    <row r="62" spans="1:7" ht="18" customHeight="1">
      <c r="A62" s="310" t="s">
        <v>540</v>
      </c>
      <c r="B62" s="300"/>
      <c r="C62" s="292"/>
      <c r="D62" s="292"/>
      <c r="E62" s="292">
        <v>37500</v>
      </c>
      <c r="F62" s="308"/>
      <c r="G62" s="308"/>
    </row>
    <row r="63" spans="1:7" s="6" customFormat="1" ht="18" customHeight="1" thickBot="1">
      <c r="A63" s="329" t="s">
        <v>5</v>
      </c>
      <c r="B63" s="323"/>
      <c r="C63" s="392">
        <f>SUM(C52:C62)</f>
        <v>26320000</v>
      </c>
      <c r="D63" s="393" t="e">
        <f>SUM(#REF!)</f>
        <v>#REF!</v>
      </c>
      <c r="E63" s="392">
        <f>+E52</f>
        <v>8614685</v>
      </c>
      <c r="F63" s="328" t="e">
        <f>SUM(#REF!)</f>
        <v>#REF!</v>
      </c>
      <c r="G63" s="328" t="s">
        <v>24</v>
      </c>
    </row>
    <row r="64" spans="1:7" ht="18" customHeight="1" thickBot="1">
      <c r="A64" s="329" t="s">
        <v>244</v>
      </c>
      <c r="B64" s="323"/>
      <c r="C64" s="298">
        <f>+C13+C25+C28+C31+C36+C49+C63</f>
        <v>45500000</v>
      </c>
      <c r="D64" s="298"/>
      <c r="E64" s="298">
        <f>+E13+E25+E28+E31+E36+E49+E63</f>
        <v>11609565.04</v>
      </c>
      <c r="F64" s="299" t="e">
        <f>SUM(#REF!)</f>
        <v>#REF!</v>
      </c>
      <c r="G64" s="299" t="s">
        <v>79</v>
      </c>
    </row>
    <row r="65" spans="1:7" ht="18" customHeight="1">
      <c r="A65" s="330"/>
      <c r="B65" s="331"/>
      <c r="C65" s="8"/>
      <c r="D65" s="8"/>
      <c r="E65" s="8"/>
      <c r="F65" s="11"/>
      <c r="G65" s="11"/>
    </row>
    <row r="66" spans="1:7" ht="18" customHeight="1">
      <c r="A66" s="330"/>
      <c r="B66" s="331"/>
      <c r="C66" s="8"/>
      <c r="D66" s="8"/>
      <c r="E66" s="8"/>
      <c r="F66" s="11"/>
      <c r="G66" s="11"/>
    </row>
    <row r="67" spans="1:8" ht="18" customHeight="1">
      <c r="A67" s="332"/>
      <c r="B67" s="331"/>
      <c r="C67" s="8"/>
      <c r="D67" s="8"/>
      <c r="E67" s="8"/>
      <c r="F67" s="11"/>
      <c r="G67" s="11"/>
      <c r="H67" s="350"/>
    </row>
    <row r="68" spans="1:7" ht="18" customHeight="1">
      <c r="A68" s="333"/>
      <c r="B68" s="7"/>
      <c r="C68" s="8"/>
      <c r="D68" s="8"/>
      <c r="E68" s="8"/>
      <c r="F68" s="11"/>
      <c r="G68" s="11"/>
    </row>
    <row r="69" spans="1:7" ht="18" customHeight="1">
      <c r="A69" s="333"/>
      <c r="B69" s="7"/>
      <c r="C69" s="8"/>
      <c r="D69" s="8"/>
      <c r="E69" s="8"/>
      <c r="F69" s="11"/>
      <c r="G69" s="11"/>
    </row>
    <row r="70" spans="1:7" ht="18" customHeight="1">
      <c r="A70" s="332"/>
      <c r="B70" s="7"/>
      <c r="C70" s="334"/>
      <c r="D70" s="334"/>
      <c r="E70" s="8"/>
      <c r="F70" s="11"/>
      <c r="G70" s="11"/>
    </row>
    <row r="71" spans="1:7" ht="18" customHeight="1">
      <c r="A71" s="330"/>
      <c r="B71" s="335"/>
      <c r="C71" s="8"/>
      <c r="D71" s="8"/>
      <c r="E71" s="8"/>
      <c r="F71" s="11"/>
      <c r="G71" s="11"/>
    </row>
    <row r="72" spans="1:7" ht="18" customHeight="1">
      <c r="A72" s="330"/>
      <c r="B72" s="335"/>
      <c r="C72" s="8"/>
      <c r="D72" s="8"/>
      <c r="E72" s="8"/>
      <c r="F72" s="11"/>
      <c r="G72" s="11"/>
    </row>
    <row r="73" spans="1:7" ht="18" customHeight="1">
      <c r="A73" s="330"/>
      <c r="B73" s="335"/>
      <c r="C73" s="8"/>
      <c r="D73" s="8"/>
      <c r="E73" s="8"/>
      <c r="F73" s="11"/>
      <c r="G73" s="11"/>
    </row>
    <row r="74" spans="1:7" s="7" customFormat="1" ht="18" customHeight="1">
      <c r="A74" s="330"/>
      <c r="B74" s="335"/>
      <c r="C74" s="8"/>
      <c r="D74" s="8"/>
      <c r="E74" s="8"/>
      <c r="F74" s="11"/>
      <c r="G74" s="11"/>
    </row>
    <row r="75" spans="1:7" ht="18" customHeight="1">
      <c r="A75" s="333"/>
      <c r="B75" s="331"/>
      <c r="C75" s="8"/>
      <c r="D75" s="8"/>
      <c r="E75" s="8"/>
      <c r="F75" s="11"/>
      <c r="G75" s="11"/>
    </row>
    <row r="76" spans="1:7" ht="18" customHeight="1">
      <c r="A76" s="333"/>
      <c r="B76" s="331"/>
      <c r="C76" s="8"/>
      <c r="D76" s="8"/>
      <c r="E76" s="8"/>
      <c r="F76" s="11"/>
      <c r="G76" s="11"/>
    </row>
    <row r="77" spans="1:7" ht="18" customHeight="1">
      <c r="A77" s="333"/>
      <c r="B77" s="331"/>
      <c r="C77" s="8"/>
      <c r="D77" s="8"/>
      <c r="E77" s="8"/>
      <c r="F77" s="11"/>
      <c r="G77" s="11"/>
    </row>
    <row r="78" spans="1:7" ht="18" customHeight="1">
      <c r="A78" s="333"/>
      <c r="B78" s="331"/>
      <c r="C78" s="8"/>
      <c r="D78" s="8"/>
      <c r="E78" s="8"/>
      <c r="F78" s="11"/>
      <c r="G78" s="11"/>
    </row>
    <row r="79" spans="1:7" ht="18" customHeight="1">
      <c r="A79" s="333"/>
      <c r="B79" s="331"/>
      <c r="C79" s="8"/>
      <c r="D79" s="8"/>
      <c r="E79" s="8"/>
      <c r="F79" s="11"/>
      <c r="G79" s="11"/>
    </row>
    <row r="80" spans="1:7" ht="18" customHeight="1">
      <c r="A80" s="333"/>
      <c r="B80" s="331"/>
      <c r="C80" s="8"/>
      <c r="D80" s="8"/>
      <c r="E80" s="8"/>
      <c r="F80" s="11"/>
      <c r="G80" s="11"/>
    </row>
    <row r="81" spans="1:7" ht="18" customHeight="1">
      <c r="A81" s="333"/>
      <c r="B81" s="331"/>
      <c r="C81" s="8"/>
      <c r="D81" s="8"/>
      <c r="E81" s="8"/>
      <c r="F81" s="11"/>
      <c r="G81" s="11"/>
    </row>
    <row r="82" spans="1:7" ht="18" customHeight="1">
      <c r="A82" s="333"/>
      <c r="B82" s="331"/>
      <c r="C82" s="8"/>
      <c r="D82" s="8"/>
      <c r="E82" s="8"/>
      <c r="F82" s="11"/>
      <c r="G82" s="11"/>
    </row>
    <row r="83" spans="1:7" ht="18" customHeight="1">
      <c r="A83" s="333"/>
      <c r="B83" s="331"/>
      <c r="C83" s="8"/>
      <c r="D83" s="8"/>
      <c r="E83" s="8"/>
      <c r="F83" s="11"/>
      <c r="G83" s="11"/>
    </row>
    <row r="84" spans="1:7" ht="18" customHeight="1">
      <c r="A84" s="333"/>
      <c r="B84" s="331"/>
      <c r="C84" s="8"/>
      <c r="D84" s="8"/>
      <c r="E84" s="8"/>
      <c r="F84" s="11"/>
      <c r="G84" s="11"/>
    </row>
    <row r="85" spans="1:7" ht="18" customHeight="1">
      <c r="A85" s="333"/>
      <c r="B85" s="331"/>
      <c r="C85" s="8"/>
      <c r="D85" s="8"/>
      <c r="E85" s="8"/>
      <c r="F85" s="11"/>
      <c r="G85" s="11"/>
    </row>
    <row r="86" spans="1:7" ht="18" customHeight="1">
      <c r="A86" s="333"/>
      <c r="B86" s="331"/>
      <c r="C86" s="8"/>
      <c r="D86" s="8"/>
      <c r="E86" s="8"/>
      <c r="F86" s="11"/>
      <c r="G86" s="11"/>
    </row>
    <row r="87" spans="1:7" ht="18" customHeight="1">
      <c r="A87" s="333"/>
      <c r="B87" s="331"/>
      <c r="C87" s="8"/>
      <c r="D87" s="8"/>
      <c r="E87" s="8"/>
      <c r="F87" s="11"/>
      <c r="G87" s="11"/>
    </row>
    <row r="88" spans="1:7" ht="18" customHeight="1">
      <c r="A88" s="333"/>
      <c r="B88" s="331"/>
      <c r="C88" s="8"/>
      <c r="D88" s="8"/>
      <c r="E88" s="8"/>
      <c r="F88" s="11"/>
      <c r="G88" s="11"/>
    </row>
    <row r="89" spans="1:7" ht="18" customHeight="1">
      <c r="A89" s="333"/>
      <c r="B89" s="331"/>
      <c r="C89" s="8"/>
      <c r="D89" s="8"/>
      <c r="E89" s="8"/>
      <c r="F89" s="11"/>
      <c r="G89" s="11"/>
    </row>
    <row r="90" spans="1:7" ht="18" customHeight="1">
      <c r="A90" s="333"/>
      <c r="B90" s="331"/>
      <c r="C90" s="8"/>
      <c r="D90" s="8"/>
      <c r="E90" s="8"/>
      <c r="F90" s="11"/>
      <c r="G90" s="11"/>
    </row>
    <row r="91" spans="1:7" ht="18" customHeight="1">
      <c r="A91" s="333"/>
      <c r="B91" s="331"/>
      <c r="C91" s="8"/>
      <c r="D91" s="8"/>
      <c r="E91" s="8"/>
      <c r="F91" s="11"/>
      <c r="G91" s="11"/>
    </row>
    <row r="92" spans="1:7" ht="18" customHeight="1">
      <c r="A92" s="333"/>
      <c r="B92" s="331"/>
      <c r="C92" s="8"/>
      <c r="D92" s="8"/>
      <c r="E92" s="8"/>
      <c r="F92" s="11"/>
      <c r="G92" s="11"/>
    </row>
    <row r="93" spans="1:7" ht="18" customHeight="1">
      <c r="A93" s="333"/>
      <c r="B93" s="331"/>
      <c r="C93" s="8"/>
      <c r="D93" s="8"/>
      <c r="E93" s="8"/>
      <c r="F93" s="11"/>
      <c r="G93" s="11"/>
    </row>
    <row r="94" spans="1:7" ht="18" customHeight="1">
      <c r="A94" s="333"/>
      <c r="B94" s="331"/>
      <c r="C94" s="8"/>
      <c r="D94" s="8"/>
      <c r="E94" s="8"/>
      <c r="F94" s="11"/>
      <c r="G94" s="11"/>
    </row>
    <row r="95" spans="1:7" ht="18" customHeight="1">
      <c r="A95" s="333"/>
      <c r="B95" s="331"/>
      <c r="C95" s="8"/>
      <c r="D95" s="8"/>
      <c r="E95" s="8"/>
      <c r="F95" s="11"/>
      <c r="G95" s="11"/>
    </row>
  </sheetData>
  <sheetProtection/>
  <mergeCells count="4">
    <mergeCell ref="A2:G2"/>
    <mergeCell ref="A3:G3"/>
    <mergeCell ref="A4:G4"/>
    <mergeCell ref="A5:G5"/>
  </mergeCells>
  <printOptions/>
  <pageMargins left="0.6" right="0.2362204724409449" top="0.3937007874015748" bottom="0.472440944881889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="120" zoomScaleNormal="120" zoomScalePageLayoutView="0" workbookViewId="0" topLeftCell="A1">
      <selection activeCell="J33" sqref="J33"/>
    </sheetView>
  </sheetViews>
  <sheetFormatPr defaultColWidth="9.140625" defaultRowHeight="18.75" customHeight="1"/>
  <cols>
    <col min="1" max="1" width="38.140625" style="5" customWidth="1"/>
    <col min="2" max="5" width="14.7109375" style="4" customWidth="1"/>
    <col min="6" max="16384" width="9.140625" style="5" customWidth="1"/>
  </cols>
  <sheetData>
    <row r="1" spans="1:5" ht="18.75" customHeight="1">
      <c r="A1" s="424" t="s">
        <v>99</v>
      </c>
      <c r="B1" s="424"/>
      <c r="C1" s="424"/>
      <c r="D1" s="424"/>
      <c r="E1" s="424"/>
    </row>
    <row r="2" spans="1:5" ht="18.75" customHeight="1">
      <c r="A2" s="424" t="s">
        <v>245</v>
      </c>
      <c r="B2" s="424"/>
      <c r="C2" s="424"/>
      <c r="D2" s="424"/>
      <c r="E2" s="424"/>
    </row>
    <row r="3" spans="1:5" ht="18.75" customHeight="1">
      <c r="A3" s="424" t="s">
        <v>557</v>
      </c>
      <c r="B3" s="424"/>
      <c r="C3" s="424"/>
      <c r="D3" s="424"/>
      <c r="E3" s="424"/>
    </row>
    <row r="4" spans="1:5" ht="18.75" customHeight="1">
      <c r="A4" s="138" t="s">
        <v>246</v>
      </c>
      <c r="B4" s="53"/>
      <c r="C4" s="53"/>
      <c r="D4" s="53"/>
      <c r="E4" s="53"/>
    </row>
    <row r="5" spans="1:5" ht="18.75" customHeight="1">
      <c r="A5" s="138" t="s">
        <v>247</v>
      </c>
      <c r="B5" s="139" t="s">
        <v>248</v>
      </c>
      <c r="C5" s="139" t="s">
        <v>249</v>
      </c>
      <c r="D5" s="139" t="s">
        <v>250</v>
      </c>
      <c r="E5" s="139" t="s">
        <v>4</v>
      </c>
    </row>
    <row r="6" spans="1:5" ht="18.75" customHeight="1">
      <c r="A6" s="140" t="s">
        <v>12</v>
      </c>
      <c r="B6" s="141"/>
      <c r="C6" s="141"/>
      <c r="D6" s="141"/>
      <c r="E6" s="141"/>
    </row>
    <row r="7" spans="1:5" ht="18.75" customHeight="1">
      <c r="A7" s="140" t="s">
        <v>13</v>
      </c>
      <c r="B7" s="142"/>
      <c r="C7" s="142"/>
      <c r="D7" s="142"/>
      <c r="E7" s="142"/>
    </row>
    <row r="8" spans="1:5" ht="18.75" customHeight="1">
      <c r="A8" s="140" t="s">
        <v>14</v>
      </c>
      <c r="B8" s="142"/>
      <c r="C8" s="142"/>
      <c r="D8" s="142"/>
      <c r="E8" s="142"/>
    </row>
    <row r="9" spans="1:5" ht="18.75" customHeight="1">
      <c r="A9" s="140" t="s">
        <v>33</v>
      </c>
      <c r="B9" s="142"/>
      <c r="C9" s="142"/>
      <c r="D9" s="142"/>
      <c r="E9" s="142"/>
    </row>
    <row r="10" spans="1:5" ht="18.75" customHeight="1">
      <c r="A10" s="140" t="s">
        <v>34</v>
      </c>
      <c r="B10" s="143"/>
      <c r="C10" s="143"/>
      <c r="D10" s="143"/>
      <c r="E10" s="143"/>
    </row>
    <row r="11" spans="1:5" ht="18.75" customHeight="1">
      <c r="A11" s="140" t="s">
        <v>128</v>
      </c>
      <c r="B11" s="144"/>
      <c r="C11" s="144"/>
      <c r="D11" s="144"/>
      <c r="E11" s="144"/>
    </row>
    <row r="12" spans="1:5" ht="18.75" customHeight="1" thickBot="1">
      <c r="A12" s="145" t="s">
        <v>5</v>
      </c>
      <c r="B12" s="146"/>
      <c r="C12" s="146"/>
      <c r="D12" s="146"/>
      <c r="E12" s="146"/>
    </row>
    <row r="13" ht="18.75" customHeight="1" thickTop="1"/>
    <row r="14" spans="1:5" ht="18.75" customHeight="1">
      <c r="A14" s="147" t="s">
        <v>264</v>
      </c>
      <c r="B14" s="148" t="s">
        <v>251</v>
      </c>
      <c r="C14" s="148" t="s">
        <v>252</v>
      </c>
      <c r="D14" s="148" t="s">
        <v>253</v>
      </c>
      <c r="E14" s="148" t="s">
        <v>254</v>
      </c>
    </row>
    <row r="15" spans="1:5" ht="18.75" customHeight="1">
      <c r="A15" s="147" t="s">
        <v>247</v>
      </c>
      <c r="B15" s="149"/>
      <c r="C15" s="149"/>
      <c r="D15" s="149"/>
      <c r="E15" s="149"/>
    </row>
    <row r="16" spans="1:5" ht="18.75" customHeight="1">
      <c r="A16" s="5" t="s">
        <v>13</v>
      </c>
      <c r="B16" s="336" t="s">
        <v>541</v>
      </c>
      <c r="C16" s="336" t="s">
        <v>13</v>
      </c>
      <c r="D16" s="150">
        <v>250000</v>
      </c>
      <c r="E16" s="150"/>
    </row>
    <row r="17" spans="1:5" ht="18.75" customHeight="1">
      <c r="A17" s="5" t="s">
        <v>13</v>
      </c>
      <c r="B17" s="336" t="s">
        <v>542</v>
      </c>
      <c r="C17" s="336" t="s">
        <v>13</v>
      </c>
      <c r="D17" s="150">
        <v>110000</v>
      </c>
      <c r="E17" s="150"/>
    </row>
    <row r="18" spans="1:5" ht="18.75" customHeight="1">
      <c r="A18" s="5" t="s">
        <v>13</v>
      </c>
      <c r="B18" s="336" t="s">
        <v>543</v>
      </c>
      <c r="C18" s="336" t="s">
        <v>13</v>
      </c>
      <c r="D18" s="150">
        <v>161000</v>
      </c>
      <c r="E18" s="150"/>
    </row>
    <row r="19" spans="1:5" ht="18.75" customHeight="1">
      <c r="A19" s="5" t="s">
        <v>13</v>
      </c>
      <c r="B19" s="337" t="s">
        <v>544</v>
      </c>
      <c r="C19" s="336" t="s">
        <v>13</v>
      </c>
      <c r="D19" s="143">
        <v>110000</v>
      </c>
      <c r="E19" s="143"/>
    </row>
    <row r="20" spans="2:5" ht="18.75" customHeight="1">
      <c r="B20" s="144"/>
      <c r="C20" s="144"/>
      <c r="D20" s="144"/>
      <c r="E20" s="144"/>
    </row>
    <row r="21" spans="2:5" s="6" customFormat="1" ht="18.75" customHeight="1" thickBot="1">
      <c r="B21" s="444" t="s">
        <v>255</v>
      </c>
      <c r="C21" s="445"/>
      <c r="D21" s="151">
        <f>SUM(D16:D20)</f>
        <v>631000</v>
      </c>
      <c r="E21" s="151"/>
    </row>
    <row r="22" ht="18.75" customHeight="1" thickBot="1" thickTop="1"/>
    <row r="23" spans="1:5" ht="18.75" customHeight="1">
      <c r="A23" s="152" t="s">
        <v>256</v>
      </c>
      <c r="B23" s="153" t="s">
        <v>1</v>
      </c>
      <c r="C23" s="153" t="s">
        <v>2</v>
      </c>
      <c r="D23" s="153" t="s">
        <v>3</v>
      </c>
      <c r="E23" s="154" t="s">
        <v>4</v>
      </c>
    </row>
    <row r="24" spans="1:5" ht="18.75" customHeight="1">
      <c r="A24" s="155" t="s">
        <v>6</v>
      </c>
      <c r="B24" s="156">
        <v>748.84</v>
      </c>
      <c r="C24" s="156">
        <v>2100.32</v>
      </c>
      <c r="D24" s="156">
        <v>748.84</v>
      </c>
      <c r="E24" s="157">
        <f>+B24+C24-D24</f>
        <v>2100.32</v>
      </c>
    </row>
    <row r="25" spans="1:5" ht="18.75" customHeight="1">
      <c r="A25" s="155" t="s">
        <v>257</v>
      </c>
      <c r="B25" s="158">
        <v>16174.81</v>
      </c>
      <c r="C25" s="158">
        <v>574.65</v>
      </c>
      <c r="D25" s="158">
        <v>0</v>
      </c>
      <c r="E25" s="157">
        <f aca="true" t="shared" si="0" ref="E25:E37">+B25+C25-D25</f>
        <v>16749.46</v>
      </c>
    </row>
    <row r="26" spans="1:5" ht="18.75" customHeight="1">
      <c r="A26" s="155" t="s">
        <v>258</v>
      </c>
      <c r="B26" s="158">
        <v>7494.09</v>
      </c>
      <c r="C26" s="158">
        <v>689.58</v>
      </c>
      <c r="D26" s="158">
        <v>0</v>
      </c>
      <c r="E26" s="157">
        <f t="shared" si="0"/>
        <v>8183.67</v>
      </c>
    </row>
    <row r="27" spans="1:5" ht="18.75" customHeight="1">
      <c r="A27" s="155" t="s">
        <v>259</v>
      </c>
      <c r="B27" s="158">
        <v>1138342</v>
      </c>
      <c r="C27" s="158">
        <v>0</v>
      </c>
      <c r="D27" s="158">
        <v>209364</v>
      </c>
      <c r="E27" s="157">
        <f t="shared" si="0"/>
        <v>928978</v>
      </c>
    </row>
    <row r="28" spans="1:5" ht="18.75" customHeight="1">
      <c r="A28" s="155" t="s">
        <v>7</v>
      </c>
      <c r="B28" s="158">
        <v>1147866.03</v>
      </c>
      <c r="C28" s="159">
        <v>0</v>
      </c>
      <c r="D28" s="159">
        <v>0</v>
      </c>
      <c r="E28" s="157">
        <f t="shared" si="0"/>
        <v>1147866.03</v>
      </c>
    </row>
    <row r="29" spans="1:5" ht="18.75" customHeight="1">
      <c r="A29" s="155" t="s">
        <v>369</v>
      </c>
      <c r="B29" s="158">
        <v>0</v>
      </c>
      <c r="C29" s="159">
        <v>0</v>
      </c>
      <c r="D29" s="159">
        <v>0</v>
      </c>
      <c r="E29" s="157">
        <f t="shared" si="0"/>
        <v>0</v>
      </c>
    </row>
    <row r="30" spans="1:5" ht="18.75" customHeight="1">
      <c r="A30" s="155" t="s">
        <v>260</v>
      </c>
      <c r="B30" s="158">
        <v>0</v>
      </c>
      <c r="C30" s="159">
        <v>28234</v>
      </c>
      <c r="D30" s="159">
        <v>28234</v>
      </c>
      <c r="E30" s="157">
        <f t="shared" si="0"/>
        <v>0</v>
      </c>
    </row>
    <row r="31" spans="1:5" ht="18.75" customHeight="1" hidden="1">
      <c r="A31" s="155" t="s">
        <v>419</v>
      </c>
      <c r="B31" s="158"/>
      <c r="C31" s="159"/>
      <c r="D31" s="159"/>
      <c r="E31" s="157">
        <f t="shared" si="0"/>
        <v>0</v>
      </c>
    </row>
    <row r="32" spans="1:5" ht="18.75" customHeight="1" hidden="1">
      <c r="A32" s="155" t="s">
        <v>453</v>
      </c>
      <c r="B32" s="159"/>
      <c r="C32" s="159"/>
      <c r="D32" s="159"/>
      <c r="E32" s="157">
        <f t="shared" si="0"/>
        <v>0</v>
      </c>
    </row>
    <row r="33" spans="1:5" ht="18.75" customHeight="1">
      <c r="A33" s="155" t="s">
        <v>515</v>
      </c>
      <c r="B33" s="158">
        <v>565</v>
      </c>
      <c r="C33" s="158">
        <v>0</v>
      </c>
      <c r="D33" s="158">
        <v>0</v>
      </c>
      <c r="E33" s="157">
        <f t="shared" si="0"/>
        <v>565</v>
      </c>
    </row>
    <row r="34" spans="1:5" ht="18.75" customHeight="1">
      <c r="A34" s="155" t="s">
        <v>516</v>
      </c>
      <c r="B34" s="158">
        <v>0</v>
      </c>
      <c r="C34" s="158">
        <v>0</v>
      </c>
      <c r="D34" s="158">
        <v>0</v>
      </c>
      <c r="E34" s="157">
        <f t="shared" si="0"/>
        <v>0</v>
      </c>
    </row>
    <row r="35" spans="1:5" ht="18.75" customHeight="1">
      <c r="A35" s="155" t="s">
        <v>517</v>
      </c>
      <c r="B35" s="158">
        <v>6500</v>
      </c>
      <c r="C35" s="158">
        <v>0</v>
      </c>
      <c r="D35" s="158">
        <v>0</v>
      </c>
      <c r="E35" s="157">
        <f t="shared" si="0"/>
        <v>6500</v>
      </c>
    </row>
    <row r="36" spans="1:5" ht="18.75" customHeight="1">
      <c r="A36" s="155" t="s">
        <v>519</v>
      </c>
      <c r="B36" s="158">
        <v>0</v>
      </c>
      <c r="C36" s="158">
        <v>0</v>
      </c>
      <c r="D36" s="158">
        <v>0</v>
      </c>
      <c r="E36" s="157">
        <f t="shared" si="0"/>
        <v>0</v>
      </c>
    </row>
    <row r="37" spans="1:5" ht="18.75" customHeight="1">
      <c r="A37" s="155" t="s">
        <v>518</v>
      </c>
      <c r="B37" s="158">
        <v>13781</v>
      </c>
      <c r="C37" s="158">
        <v>0</v>
      </c>
      <c r="D37" s="158">
        <v>0</v>
      </c>
      <c r="E37" s="157">
        <f t="shared" si="0"/>
        <v>13781</v>
      </c>
    </row>
    <row r="38" spans="1:5" ht="18.75" customHeight="1" thickBot="1">
      <c r="A38" s="155"/>
      <c r="B38" s="257"/>
      <c r="C38" s="257"/>
      <c r="D38" s="257"/>
      <c r="E38" s="388"/>
    </row>
    <row r="39" spans="1:5" ht="18.75" customHeight="1" thickBot="1">
      <c r="A39" s="161"/>
      <c r="B39" s="162">
        <f>SUM(B24:B37)</f>
        <v>2331471.77</v>
      </c>
      <c r="C39" s="162">
        <f>SUM(C24:C37)</f>
        <v>31598.55</v>
      </c>
      <c r="D39" s="162">
        <f>SUM(D24:D37)</f>
        <v>238346.84</v>
      </c>
      <c r="E39" s="162">
        <f>SUM(E24:E37)</f>
        <v>2124723.48</v>
      </c>
    </row>
    <row r="40" ht="18.75" customHeight="1" thickTop="1"/>
  </sheetData>
  <sheetProtection/>
  <mergeCells count="4">
    <mergeCell ref="A1:E1"/>
    <mergeCell ref="A2:E2"/>
    <mergeCell ref="A3:E3"/>
    <mergeCell ref="B21:C21"/>
  </mergeCells>
  <printOptions horizontalCentered="1"/>
  <pageMargins left="0.15748031496062992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wanmoo</dc:creator>
  <cp:keywords/>
  <dc:description/>
  <cp:lastModifiedBy>Special</cp:lastModifiedBy>
  <cp:lastPrinted>2016-12-01T02:44:45Z</cp:lastPrinted>
  <dcterms:created xsi:type="dcterms:W3CDTF">2007-12-27T17:47:56Z</dcterms:created>
  <dcterms:modified xsi:type="dcterms:W3CDTF">2016-12-01T07:25:32Z</dcterms:modified>
  <cp:category/>
  <cp:version/>
  <cp:contentType/>
  <cp:contentStatus/>
</cp:coreProperties>
</file>