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งบทดลอง (2)" sheetId="1" r:id="rId1"/>
    <sheet name="01661-6 (2)" sheetId="2" r:id="rId2"/>
    <sheet name="33132-4" sheetId="3" r:id="rId3"/>
    <sheet name="68353-9" sheetId="4" r:id="rId4"/>
    <sheet name="ออมสิน" sheetId="5" r:id="rId5"/>
    <sheet name="46451-8" sheetId="6" r:id="rId6"/>
    <sheet name="08467-0" sheetId="7" r:id="rId7"/>
    <sheet name="01661-6" sheetId="8" r:id="rId8"/>
    <sheet name="ประกันสัญญา" sheetId="9" r:id="rId9"/>
    <sheet name="หมายเหตุ 2,3,4 " sheetId="10" r:id="rId10"/>
    <sheet name="หมายเหตุ 1ประกอบงบทดลอง" sheetId="11" r:id="rId11"/>
    <sheet name="รับจ่าย มี.ค.57" sheetId="12" r:id="rId12"/>
    <sheet name="หมายเหตุ 1" sheetId="13" r:id="rId13"/>
    <sheet name="งบทดลอง" sheetId="14" r:id="rId14"/>
  </sheets>
  <definedNames>
    <definedName name="_xlnm.Print_Area" localSheetId="13">'งบทดลอง'!$A$1:$W$61</definedName>
    <definedName name="_xlnm.Print_Area" localSheetId="0">'งบทดลอง (2)'!$A$1:$W$27</definedName>
    <definedName name="_xlnm.Print_Area" localSheetId="11">'รับจ่าย มี.ค.57'!$A$1:$L$104</definedName>
    <definedName name="_xlnm.Print_Area" localSheetId="10">'หมายเหตุ 1ประกอบงบทดลอง'!$A$1:$E$67</definedName>
    <definedName name="_xlnm.Print_Titles" localSheetId="13">'งบทดลอง'!$4:$4</definedName>
    <definedName name="_xlnm.Print_Titles" localSheetId="0">'งบทดลอง (2)'!$4:$4</definedName>
    <definedName name="_xlnm.Print_Titles" localSheetId="8">'ประกันสัญญา'!$1:$4</definedName>
    <definedName name="_xlnm.Print_Titles" localSheetId="10">'หมายเหตุ 1ประกอบงบทดลอง'!$1:$6</definedName>
    <definedName name="_xlnm.Print_Titles" localSheetId="9">'หมายเหตุ 2,3,4 '!$1:$3</definedName>
  </definedNames>
  <calcPr fullCalcOnLoad="1"/>
</workbook>
</file>

<file path=xl/comments9.xml><?xml version="1.0" encoding="utf-8"?>
<comments xmlns="http://schemas.openxmlformats.org/spreadsheetml/2006/main">
  <authors>
    <author>Admin</author>
  </authors>
  <commentList>
    <comment ref="A61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<sst xmlns="http://schemas.openxmlformats.org/spreadsheetml/2006/main" count="956" uniqueCount="514">
  <si>
    <t>องค์การบริหารส่วนตำบลสะตอน</t>
  </si>
  <si>
    <t>อำเภอสอยดาว   จังหวัดจันทบุรี</t>
  </si>
  <si>
    <t>รายงาน รับ - จ่าย เงินสด</t>
  </si>
  <si>
    <t>จนถึงปัจจุบัน</t>
  </si>
  <si>
    <t>ประมาณการ</t>
  </si>
  <si>
    <t>บาท</t>
  </si>
  <si>
    <t>เกิดขึ้นจริง</t>
  </si>
  <si>
    <t>ยอดยกมา</t>
  </si>
  <si>
    <t>ภาษีอากร</t>
  </si>
  <si>
    <t>ค่าธรรมเนียม 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</si>
  <si>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</si>
  <si>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</si>
  <si>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</si>
  <si>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</si>
  <si>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เงินอุดหนุน</t>
  </si>
  <si>
    <t>รหัส</t>
  </si>
  <si>
    <t>บัญชี</t>
  </si>
  <si>
    <t>เดือนนี้</t>
  </si>
  <si>
    <t>รายการ</t>
  </si>
  <si>
    <t>รวมรายรับ</t>
  </si>
  <si>
    <t>รายจ่าย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</si>
  <si>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</si>
  <si>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</si>
  <si>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</si>
  <si>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</si>
  <si>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</si>
  <si>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</si>
  <si>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</si>
  <si>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</si>
  <si>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ยอดยกไป</t>
  </si>
  <si>
    <t>ภาษีจัดสรร</t>
  </si>
  <si>
    <t>-  2  -</t>
  </si>
  <si>
    <t>รวมรายจ่าย</t>
  </si>
  <si>
    <t>สูงกว่า</t>
  </si>
  <si>
    <t>รายรับ              รายจ่าย</t>
  </si>
  <si>
    <t>(ต่ำกว่า)</t>
  </si>
  <si>
    <t>องค์การบริหารส่วนตำบลสะตอน  อำเภอสอยดาว  จังหวัดจันทบุรี</t>
  </si>
  <si>
    <t>รหัสบัญชี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</si>
  <si>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</si>
  <si>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</si>
  <si>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</si>
  <si>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</si>
  <si>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3.  ภาษีป้าย</t>
  </si>
  <si>
    <t>รวม</t>
  </si>
  <si>
    <t>หมวดค่าธรรมเนียม ค่าปรับและใบอนุญาต</t>
  </si>
  <si>
    <t>หมวดรายได้เบ็ดเตล็ด</t>
  </si>
  <si>
    <t>หมวดรายได้จากทรัพย์สิน</t>
  </si>
  <si>
    <t>รายได้ที่รัฐบาลอุดหนุนให้องค์กรปกครองส่วนท้องถิ่น</t>
  </si>
  <si>
    <t>เงินทุนโครงการกระตุ้นเศรษฐกิจชุมชน</t>
  </si>
  <si>
    <t>จำนวนเงิน</t>
  </si>
  <si>
    <t>เดบิต</t>
  </si>
  <si>
    <t>เครดิต</t>
  </si>
  <si>
    <t>เงินสด</t>
  </si>
  <si>
    <t>เงินฝากธนาคาร กรุงไทย ประเภท-ออมทรัพย์   204-1-46451-8</t>
  </si>
  <si>
    <t>เงินฝากธนาคาร กรุงไทย ประเภท-ออมทรัพย์  252-1-01661-6</t>
  </si>
  <si>
    <t>เงินฝากธนาคาร กรุงไทย ประเภท-ออมทรัพย์   252-1-08467-0</t>
  </si>
  <si>
    <t>เงินสะสม</t>
  </si>
  <si>
    <t>ทุนสำรองเงินสะสม</t>
  </si>
  <si>
    <t>รายจ่ายรอจ่าย</t>
  </si>
  <si>
    <t>411001</t>
  </si>
  <si>
    <t>411002</t>
  </si>
  <si>
    <t>411003</t>
  </si>
  <si>
    <t>412202</t>
  </si>
  <si>
    <t>412210</t>
  </si>
  <si>
    <t>413003</t>
  </si>
  <si>
    <t>415004</t>
  </si>
  <si>
    <t>415999</t>
  </si>
  <si>
    <t>421002</t>
  </si>
  <si>
    <t>421004</t>
  </si>
  <si>
    <t>421006</t>
  </si>
  <si>
    <t>421007</t>
  </si>
  <si>
    <t>421012</t>
  </si>
  <si>
    <t>421013</t>
  </si>
  <si>
    <t>421015</t>
  </si>
  <si>
    <t>431000</t>
  </si>
  <si>
    <t>เงินเดือน(ฝ่ายการเมือง)</t>
  </si>
  <si>
    <t>เงินเดือน(ฝ่ายประจำ)</t>
  </si>
  <si>
    <t>510000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</si>
  <si>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</si>
  <si>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</si>
  <si>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</si>
  <si>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</si>
  <si>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</si>
  <si>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</si>
  <si>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</si>
  <si>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</si>
  <si>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551000</t>
  </si>
  <si>
    <t>561000</t>
  </si>
  <si>
    <t>204-1-46451-8</t>
  </si>
  <si>
    <t>252-1-01661-6</t>
  </si>
  <si>
    <t>252-1-08467-0</t>
  </si>
  <si>
    <t>411000</t>
  </si>
  <si>
    <t>412000</t>
  </si>
  <si>
    <t>413000</t>
  </si>
  <si>
    <t>414000</t>
  </si>
  <si>
    <t>415000</t>
  </si>
  <si>
    <t>416000</t>
  </si>
  <si>
    <t>421000</t>
  </si>
  <si>
    <t>430000</t>
  </si>
  <si>
    <t>110100</t>
  </si>
  <si>
    <t>110201</t>
  </si>
  <si>
    <t>300000</t>
  </si>
  <si>
    <t>400000</t>
  </si>
  <si>
    <t>320000</t>
  </si>
  <si>
    <t>210500</t>
  </si>
  <si>
    <t>รวมตั้งแต่ต้นปี</t>
  </si>
  <si>
    <t>งบกลาง-เบี้ยยังชีพคนชรา</t>
  </si>
  <si>
    <t>ทะเบียนคุมเงินมัดจำประกันสัญญา</t>
  </si>
  <si>
    <t>ว.ด.ป</t>
  </si>
  <si>
    <t>ที่เอกสาร</t>
  </si>
  <si>
    <t>รับจากใคร</t>
  </si>
  <si>
    <t>กำหนดจ่ายคืน</t>
  </si>
  <si>
    <t>15 ธ.ค 42</t>
  </si>
  <si>
    <t>บร. 1/04</t>
  </si>
  <si>
    <t>บริษัท สวมส้มพัฒนา (1999) จำกัด</t>
  </si>
  <si>
    <t>ค่าเช่าอาคารจุดผ่อนปรน</t>
  </si>
  <si>
    <t>11 มี.ค.45</t>
  </si>
  <si>
    <t>บร. 1/50</t>
  </si>
  <si>
    <t>หจก. นทีบาดาล</t>
  </si>
  <si>
    <t>ขุดบ่อบาดาลสูบมือโยก</t>
  </si>
  <si>
    <t>18 มี.ค. 47</t>
  </si>
  <si>
    <t>7  ก.ค. 51</t>
  </si>
  <si>
    <t>บร.  3/38</t>
  </si>
  <si>
    <t>นางวันเพ็ญ  ปัณวรรณ์</t>
  </si>
  <si>
    <t>ก่อสร้างถนนลายยาวผิวแอสฟัลท์ติคคอนกรีต สายซอย 4 ม. 12</t>
  </si>
  <si>
    <t>ผู้ทิ้งงาน</t>
  </si>
  <si>
    <t>นางอรุณ  บุญเยี่ยม</t>
  </si>
  <si>
    <t>นายกิตติชัย  จันทร์วุฒิชัย</t>
  </si>
  <si>
    <t>เงินฝากธนาคารออมสิน  ประเภท-ออมทรัพย์ 2305-02-020784-2</t>
  </si>
  <si>
    <t>เงินฝากธนาคาร ธ.ก.ส.   ประเภท-ออมทรัพย์ 442-2-33132-4</t>
  </si>
  <si>
    <t>เงินฝากธนาคาร ธ.ก.ส.   ประเภท-ออมทรัพย์ 442-2-68353-9</t>
  </si>
  <si>
    <t>งบกลาง-เบี้ยยังชีพคนพิการ</t>
  </si>
  <si>
    <t>เงินรับฝาก(หมายเหตุ 2)</t>
  </si>
  <si>
    <t>230100</t>
  </si>
  <si>
    <t>441000</t>
  </si>
  <si>
    <t>เงินรับฝาก (หมายเหตุ2)</t>
  </si>
  <si>
    <t>งบกลาง-เงินสมทบกองทุนประกันสังคม</t>
  </si>
  <si>
    <t>เงินเดือน(ฝ่ายประจำ)-ค่าจ้างพนักงานจ้าง</t>
  </si>
  <si>
    <t>เงินเดือน(ฝ่ายประจำ)-เงินเพิ่มต่างๆของพนักงานจ้าง</t>
  </si>
  <si>
    <t>รายรับ</t>
  </si>
  <si>
    <t>เงินรับฝาก (หมายเหตุ 1)</t>
  </si>
  <si>
    <t>หมายเหตุ  1  ประกอบงบทดลอง</t>
  </si>
  <si>
    <t>1.  ภาษี หัก  ณ  ที่จ่าย</t>
  </si>
  <si>
    <t>2.  ค่าใช้จ่ายในการจัดเก็บภาษีบำรุงท้องที่  5%</t>
  </si>
  <si>
    <t>3.  ส่วนลดในการจัดเก็บภาษีบำรุงท้องที่  6%</t>
  </si>
  <si>
    <t>4.  ประกันสัญญา</t>
  </si>
  <si>
    <t>5.  เงินประกันใช้ไฟฟ้า</t>
  </si>
  <si>
    <t>6.  เงินทุนโครงการกระตุ้นเศรษฐกิจชุมชน</t>
  </si>
  <si>
    <t>412128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</si>
  <si>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</si>
  <si>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</si>
  <si>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420000</t>
  </si>
  <si>
    <t>421014</t>
  </si>
  <si>
    <t>หมวดเงินอุดหนุนทั่วไป</t>
  </si>
  <si>
    <t>1.  เงินอุดหนุนทั่วไป  สำหรับดำเนินการตามอำนาจหน้าที่</t>
  </si>
  <si>
    <t>และภารกิจถ่ายโอนเลือกทำ</t>
  </si>
  <si>
    <t>431002</t>
  </si>
  <si>
    <t>รายละเอียดประกอบรายงานรับ-จ่ายเงินสด</t>
  </si>
  <si>
    <t>หมายเหตุ  2  บัญชีเงินรับฝาก</t>
  </si>
  <si>
    <t>ประเภท</t>
  </si>
  <si>
    <t>เงินรับ</t>
  </si>
  <si>
    <t>เงินจ่าย</t>
  </si>
  <si>
    <t>ภาษี หัก  ณ  ที่จ่าย</t>
  </si>
  <si>
    <t>ค่าใช้จ่ายในการจัดเก็บภาษีบำรุงท้องที่  5%</t>
  </si>
  <si>
    <t>ส่วนลดในการจัดเก็บภาษีบำรุงท้องที่  6%</t>
  </si>
  <si>
    <t>ประกันสัญญา</t>
  </si>
  <si>
    <t>เงินประกันใช้ไฟฟ้า</t>
  </si>
  <si>
    <t>เงินรับฝากอื่น</t>
  </si>
  <si>
    <t>นายศราวุฒิ  วรแสง</t>
  </si>
  <si>
    <t>หจก. นพภรีบาดาล</t>
  </si>
  <si>
    <t>23 ธ.ค. 54</t>
  </si>
  <si>
    <t>หจก.วังศิลาบาดาล</t>
  </si>
  <si>
    <t>ขุดเจาะบ่อบาดาล ม.9</t>
  </si>
  <si>
    <t>27 ธ.ค. 54</t>
  </si>
  <si>
    <t>ปรับปรุงประปาหมู่บ้าน ม.4,ม.7</t>
  </si>
  <si>
    <t>23 พ.ค. 55</t>
  </si>
  <si>
    <t>หจก.อยู่พวงทองก่อสร้าง</t>
  </si>
  <si>
    <t>ก่อสร้างคอนกรีตเสริมเหล็ก 3/2 ม.12</t>
  </si>
  <si>
    <t>24 พ.ค. 55</t>
  </si>
  <si>
    <t>นายบุญรัตน์  ระโหฐาน</t>
  </si>
  <si>
    <t>ก่อสร้างถนนคอนกรีตเสริมเหล็กสายซอยสันติสุข ม.6</t>
  </si>
  <si>
    <t>25 พ.ค. 55</t>
  </si>
  <si>
    <t>ขุดเจาะบ่อน้ำบาดาลและย้ายระบบประปา ม.11</t>
  </si>
  <si>
    <t>28 พ.ค. 55</t>
  </si>
  <si>
    <t>จ้างเหมาต่อเติมศาลาประชาคม ม.1</t>
  </si>
  <si>
    <t>ปรับปรุงศาลากลางหมู่บ้าน ม.3</t>
  </si>
  <si>
    <t>ก่อสร้างถนนคอนกรีตเสริมเหล็ก สายซอย 2 ม.4</t>
  </si>
  <si>
    <t>29 พ.ค. 55</t>
  </si>
  <si>
    <t>หจก.นพภรีบาดาล</t>
  </si>
  <si>
    <t>ขุดเจาะบ่อน้ำบาดาล ม.11</t>
  </si>
  <si>
    <t>6 มิ.ย. 55</t>
  </si>
  <si>
    <t>นายสมควร ศรีศิลป์</t>
  </si>
  <si>
    <t>ซ่อมแซมถนนคอนกรีตเสิรมเหล็กสายซอย 3 ม.12</t>
  </si>
  <si>
    <t>14 มิ.ย. 55</t>
  </si>
  <si>
    <t>ปรับปรุงศูนย์ อปพร.</t>
  </si>
  <si>
    <t>25 มิ.ย. 55</t>
  </si>
  <si>
    <t>ก่อสร้างทางระบายน้ำชุมชนซอยพัฒนาร่วมใจ ม.10</t>
  </si>
  <si>
    <t>27 มิ.ย. 55</t>
  </si>
  <si>
    <t>ขุดเจาะบ่อน้ำบาดาล ม.9</t>
  </si>
  <si>
    <t>28 มิ.ย. 55</t>
  </si>
  <si>
    <t>นายบัญชา อุ่นหลั่ง</t>
  </si>
  <si>
    <t>ก่อสร้างถนนคอนกรีตเสริมเหล็กสายซอย 2 ม.4</t>
  </si>
  <si>
    <t>29 มิ.ย. 55</t>
  </si>
  <si>
    <t>นายอนุชา ศุภกิจพัฒนา</t>
  </si>
  <si>
    <t>ขุดเจาะบ่อน้ำบาดาล ม.5</t>
  </si>
  <si>
    <t>หจก.ทรงพล ซีคอนร์โฮม</t>
  </si>
  <si>
    <t>ก่อสร้างถนนคอนกรีตเสริมเหล็กสายสามัคคีธรรม ม.7</t>
  </si>
  <si>
    <t>17 ก.ค. 55</t>
  </si>
  <si>
    <t>นายจอมพล แสนมนตรี</t>
  </si>
  <si>
    <t>ก่อสร้างป้อมยาม ม. 3</t>
  </si>
  <si>
    <t>24 ก.ค. 55</t>
  </si>
  <si>
    <t>ก่อสร้างถนนคอนกรีตเสริมเหล็ก สาย 2 ม.5</t>
  </si>
  <si>
    <t>ก่อสร้างศาลาประชาคม ม.2</t>
  </si>
  <si>
    <t>เงินสมทบกองทุนประกันสังคม</t>
  </si>
  <si>
    <t>งบทดลอง</t>
  </si>
  <si>
    <t>นายพื้นเมือง ศรีพรม</t>
  </si>
  <si>
    <t>ค่าจ้างเหมาจัดเก็บขยะ</t>
  </si>
  <si>
    <t>ธนาคาร..........กรุงไทย</t>
  </si>
  <si>
    <t>งบกระทบยอดเงินฝากธนาคาร</t>
  </si>
  <si>
    <t>เลขที่บัญชี  252-1-01661-6</t>
  </si>
  <si>
    <t>บวก</t>
  </si>
  <si>
    <t>เงินฝากระหว่างทาง</t>
  </si>
  <si>
    <t>วันที่ลงบัญชี</t>
  </si>
  <si>
    <t>วันที่ฝากธนาคาร</t>
  </si>
  <si>
    <t>.................................</t>
  </si>
  <si>
    <t>......................................</t>
  </si>
  <si>
    <t>............................</t>
  </si>
  <si>
    <t>หัก</t>
  </si>
  <si>
    <t>เช็คจ่ายที่ผู้รับยังไม่นำมาขึ้นเงินกับธนาคาร</t>
  </si>
  <si>
    <t>วันที่</t>
  </si>
  <si>
    <t>เลขที่เช็ค</t>
  </si>
  <si>
    <t>หรือ (หัก)</t>
  </si>
  <si>
    <t>รายการกระทบยอดอื่น ๆ</t>
  </si>
  <si>
    <t>ผู้จัดทำ</t>
  </si>
  <si>
    <t>ผู้ตรวจสอบ</t>
  </si>
  <si>
    <t>ลงชื่อ.....................................................................</t>
  </si>
  <si>
    <t>ลงชื่อ.........................................................................</t>
  </si>
  <si>
    <t>ตำแหน่ง....นักวิชาการเงินและบัญชี.........</t>
  </si>
  <si>
    <t>รายได้ยังไม่ได้บันทึกบัญชี</t>
  </si>
  <si>
    <t>8 มี.ค.57</t>
  </si>
  <si>
    <t>9 ก.ค. 57</t>
  </si>
  <si>
    <t>8 ส.ค. 57</t>
  </si>
  <si>
    <t>23 ก.ค. 57</t>
  </si>
  <si>
    <t>14 มิ.ย. 57</t>
  </si>
  <si>
    <t>2 ก.ค. 57</t>
  </si>
  <si>
    <t>22 ส.ค.57</t>
  </si>
  <si>
    <t>21 ก.ย. 57</t>
  </si>
  <si>
    <t>19 ก.ค. 57</t>
  </si>
  <si>
    <t>10 เม.ย. 57</t>
  </si>
  <si>
    <t>11 มิ.ย. 57</t>
  </si>
  <si>
    <t>5 มิ.ย. 57</t>
  </si>
  <si>
    <t>15 มิ.ย. 57</t>
  </si>
  <si>
    <t>14 ส.ค. 57</t>
  </si>
  <si>
    <t>30 ก.ค. 57</t>
  </si>
  <si>
    <t xml:space="preserve"> </t>
  </si>
  <si>
    <t>7.  เงินสมทบกองทุนประกันสังคม</t>
  </si>
  <si>
    <t xml:space="preserve">บาท </t>
  </si>
  <si>
    <t>นายบัว  ยอดเพ็ชร</t>
  </si>
  <si>
    <t>ค่าจ้างเหมาให้บริการรักษาความปลอดภัย ประจำเดือน ธ.ค. 55</t>
  </si>
  <si>
    <t xml:space="preserve">                               องค์การบริหารส่วนตำบลสะตอน  อำเภอสอยดาว  จังหวัดจันทบุรี                       หมายเหตุ  1</t>
  </si>
  <si>
    <t>3 ธ.ค. 56</t>
  </si>
  <si>
    <t>4 ม.ค. 56</t>
  </si>
  <si>
    <t>ค่าจ้างเหมาให้บริการรักษาความปลอดภัย ประจำเดือน ม.ค. 56</t>
  </si>
  <si>
    <t>412103</t>
  </si>
  <si>
    <t>421005</t>
  </si>
  <si>
    <t>4 ก.พ. 56</t>
  </si>
  <si>
    <t>ค่าจ้างเหมาให้บริการรักษาความปลอดภัย ประจำเดือน ก.พ. 56</t>
  </si>
  <si>
    <t>1 มี.ค. 56</t>
  </si>
  <si>
    <t>ค่าจ้างเหมาให้บริการรักษาความปลอดภัย ประจำเดือน มี.ค. 56</t>
  </si>
  <si>
    <t>บัญชี เงินรับฝาก</t>
  </si>
  <si>
    <t>3 เม.ย. 56</t>
  </si>
  <si>
    <t>นายบุญจอม ทวยไธสง</t>
  </si>
  <si>
    <t>โครงการปรับปรุงระบบประปาหมู่บ้าน หมู่ที่  4</t>
  </si>
  <si>
    <t>นายบัว ยอดเพ็ชร</t>
  </si>
  <si>
    <t>ค่าจ้างเหมาให้บริการรักษาความปลอดภัย ประจำเดือน เม.ย. 56</t>
  </si>
  <si>
    <t>นายทรงกลด เกตุแก้ว</t>
  </si>
  <si>
    <t>จ้างเหมาขุดลอกคลองสารภี หมู่ที่  7</t>
  </si>
  <si>
    <t>4 เม.ย.56</t>
  </si>
  <si>
    <t>นายธนวัฒน์  เกตุแก้ว</t>
  </si>
  <si>
    <t>จ้างเหมาซ่อมบำรุงระบบประปา ม.11  กลุ่มหนองแก</t>
  </si>
  <si>
    <t>จ้างเหมาโครงการปรับปรุงศาลาประชาคม หมู่ที่  11</t>
  </si>
  <si>
    <t>9 เม.ย.56</t>
  </si>
  <si>
    <t>โครงการจ้างเหมาซ่อมบำรุงจุดจ่ายน้ำบ้านสวนส้มล่าง ม.12</t>
  </si>
  <si>
    <t>3 พ.ค. 56</t>
  </si>
  <si>
    <t>ค่าจ้างเหมาบริการรักษาความปลอดภัย เดือน พ.ค. 56</t>
  </si>
  <si>
    <t>23 พ.ค. 56</t>
  </si>
  <si>
    <t>นายบัญชา  แก้วมา</t>
  </si>
  <si>
    <t>โครงการปรับปรุงและบำรุงรักษาที่ดินและสิ่งก่อสร้างบ่อน้ำบาดาล ซอย 7 ม.12</t>
  </si>
  <si>
    <t>412108</t>
  </si>
  <si>
    <t>412303</t>
  </si>
  <si>
    <t>4 มิ.ย. 56</t>
  </si>
  <si>
    <t>ค่าจ้างเหมาบริการรักษาความปลอดภัย เดือน มิ.ย. 56</t>
  </si>
  <si>
    <t>10 มิ.ย. 56</t>
  </si>
  <si>
    <t>ค่าจ้างเหมาซ่อมแซมถนนดินลูกรังสายสามัคคี และ สายสุบิน  หมู่ที่  8</t>
  </si>
  <si>
    <t>11 มิ.ย. 56</t>
  </si>
  <si>
    <t>หจก. อยู่พวงทองก่อสร้าง</t>
  </si>
  <si>
    <t>ค่าจ้างเหมาโครงการก่อสร้างระบบประปาหมู่บ้าน  หมู่ที่  10</t>
  </si>
  <si>
    <t>14 มิ.ย. 56</t>
  </si>
  <si>
    <t>ค่าจ้างเหมาโครงการขุดเจาะบ่อบาดาล  หมู่ที่  7</t>
  </si>
  <si>
    <t>หจก. วังศิลา บาดาล</t>
  </si>
  <si>
    <t>ค่าจ้างเหมาโครงการขุดเจาะบ่อบาดาล  หมู่ที่  9</t>
  </si>
  <si>
    <t>18 มิ.ย. 56</t>
  </si>
  <si>
    <t>ค่าจ้างเหมาโครงการก่อสร้างระบบประปาหมู่บ้าน (กลุ่มหมอเตี้ย) หมู่ที่  9</t>
  </si>
  <si>
    <t>25 มิ.ย. 56</t>
  </si>
  <si>
    <t>ค่าจ้างเหมาโครงการปรับปรุงระบบประปาหมู่บ้าน  หมู่ที่  1</t>
  </si>
  <si>
    <t>รายรับจริง  ประกอบรายงานรับ-จ่ายเงินสด</t>
  </si>
  <si>
    <t>รับจริงถึงปัจจุบัน</t>
  </si>
  <si>
    <t>รับจริงเดือนนี้</t>
  </si>
  <si>
    <t>รายได้ที่รัฐบาลอุดหนุนให้โดยระบุวัตถุประสงค์</t>
  </si>
  <si>
    <t>440000</t>
  </si>
  <si>
    <t>หมวดเงินอุดหนุนระบุวัตถุประสงค์</t>
  </si>
  <si>
    <t>1.  ค่าจ้างพนักงานจ้าง</t>
  </si>
  <si>
    <t>441001</t>
  </si>
  <si>
    <t>2.  เงินเพิ่มต่างๆของพนักงานจ้าง</t>
  </si>
  <si>
    <t>441002</t>
  </si>
  <si>
    <t>1 ก.ค. 56</t>
  </si>
  <si>
    <t>ค่าจ้างเหมาบริการรักษาความปลอดภัย เดือน กรกฎาคม 56</t>
  </si>
  <si>
    <t>3 ก.ค. 56</t>
  </si>
  <si>
    <t>ค่าจ้างเหมาปรับปรุงถนนสาย 3424 ตอนบ้านใหม่-สะตอน</t>
  </si>
  <si>
    <t xml:space="preserve">           (นางบุษยา   ลิขิต)                    (นางสาววิภารัตน์  ซื่อสัตย์)                          (นายใบสี   เทวโลก)</t>
  </si>
  <si>
    <t xml:space="preserve">        นักวิชาการเงินและบัญชี              ปลัดองค์การบริหารส่วนตำบล              นายกองค์การบริหารส่วนตำบลสะตอน</t>
  </si>
  <si>
    <r>
      <t xml:space="preserve">รายรับ </t>
    </r>
    <r>
      <rPr>
        <b/>
        <sz val="16"/>
        <rFont val="TH Sarabun New"/>
        <family val="2"/>
      </rPr>
      <t>(หมายเหตุ  1)</t>
    </r>
  </si>
  <si>
    <t>412106</t>
  </si>
  <si>
    <t>2 ส.ค. 56</t>
  </si>
  <si>
    <t>ค่าจ้างเหมาบริการรักษาความปลอดภัย ส.ค. 56</t>
  </si>
  <si>
    <t>13 ส.ค. 56</t>
  </si>
  <si>
    <t>นายเสถียร  ผาพิมพ์</t>
  </si>
  <si>
    <t>ก่อสร้าง คสล.สาย ศพด. บ้านสะตอน ม. 1</t>
  </si>
  <si>
    <t>หจก.ส.ไผ่สีทอง 2555 ก่อสร้าง</t>
  </si>
  <si>
    <t>ก่อสร้าง คสล. ซอย 3/1 ม.12</t>
  </si>
  <si>
    <t>ก่อสร้าง คสล.ซอยสันติสุข ป้อมตำรวจ ม.6</t>
  </si>
  <si>
    <t>นายกฤษณะ  วงศ์ศิริ</t>
  </si>
  <si>
    <t>ก่อสร้าง คสล. ซอย 2 ม. 2</t>
  </si>
  <si>
    <t>รายจ่ายค้างจ่าย</t>
  </si>
  <si>
    <t xml:space="preserve">                นักวิชาการเงินและบัญชี                ปลัดองค์การบริหารส่วนตำบล              นายกองค์การบริหารส่วนตำบลสะตอน         </t>
  </si>
  <si>
    <t xml:space="preserve">                    (นางบุษยา  ลิขิต)                     (นางสาววิภารัตน์  ซื่อสัตย์)                          (นายใบสี  เทวโลก)</t>
  </si>
  <si>
    <t>2 ก.ย.56</t>
  </si>
  <si>
    <t>ค่าจ้างเหมาบริการรักษาความปลอดภัย ก.ย. 56</t>
  </si>
  <si>
    <t>6 ก.ย. 56</t>
  </si>
  <si>
    <t>หจก. ไฟฟ้าอิเล็คโทรนิคส์</t>
  </si>
  <si>
    <t>จ้างเหมาเสียงตามสาย ม. 6</t>
  </si>
  <si>
    <t>จ้างเหมาเสียงตามสาย ม. 11</t>
  </si>
  <si>
    <t>10 ก.ย. 56</t>
  </si>
  <si>
    <t>ต่อเติมศาลาประชาคม หมู่บ้าน ม. 2</t>
  </si>
  <si>
    <t>บจก. เอส เอ็ม ที อัลลายแอนซ์</t>
  </si>
  <si>
    <t>จัดซื้อสื่อการเรียนการสอนและวัสดุการศึกษา</t>
  </si>
  <si>
    <t>16 ก.ย. 56</t>
  </si>
  <si>
    <t>หจก.สุทธินันนท์คอนสตรัคชั่น</t>
  </si>
  <si>
    <t>ปรับปรุงถนนสาย 3424 ตอนสะตอน-สวนส้ม</t>
  </si>
  <si>
    <t>23 ก.ย. 56</t>
  </si>
  <si>
    <t>ปรับปรุงถนนสายผาสุก ม. 8</t>
  </si>
  <si>
    <t>30 ก.ย. 56</t>
  </si>
  <si>
    <t>บริษัท เก้า-ห้า โปร จำกัด</t>
  </si>
  <si>
    <t>จัดซื้อถังขยะบรรจุ 200  ลิตร จำนวน  500  ใบ</t>
  </si>
  <si>
    <t>ลูกหนี้ภาษีบำรุงท้องที่</t>
  </si>
  <si>
    <t>110602</t>
  </si>
  <si>
    <t>รายจ่ายค้างจ่ายระหว่างดำเนินการ</t>
  </si>
  <si>
    <t>210401</t>
  </si>
  <si>
    <t>210402</t>
  </si>
  <si>
    <t>เงินเดือน(ฝ่ายประจำ)-เงินเดือนพนักงาน</t>
  </si>
  <si>
    <t>เงินเดือน(ฝ่ายประจำ)-เงินเพิ่มต่างๆของพนักงาน</t>
  </si>
  <si>
    <t>ปีงบประมาณ  2557</t>
  </si>
  <si>
    <t>1.  ค่าธรรมเนียมเกี่ยวกับใบอนุญาตการขายสุรา</t>
  </si>
  <si>
    <t>อันตรายต่อสุขภาพ</t>
  </si>
  <si>
    <t>1.  ภาษีมูลค่าเพิ่มตาม พ.ร.บ. กำหนดแผนฯ</t>
  </si>
  <si>
    <t>2.  ภาษีมูลค่าเพิ่มตาม พ.ร.บ. จัดสรรรายได้ฯ</t>
  </si>
  <si>
    <t>3.  ภาษีธุรกิจเฉพาะ</t>
  </si>
  <si>
    <t>4.  ภาษีสุรา</t>
  </si>
  <si>
    <t>5.  ภาษีสรรพสามิต</t>
  </si>
  <si>
    <t>6.  ค่าภาคหลวงแร่</t>
  </si>
  <si>
    <t>7.  ค่าภาคหลวงปิโตรเลียม</t>
  </si>
  <si>
    <t>8.  เงินที่เก็บตามกฎหมายว่าด้วยอุทยานแห่งชาติ</t>
  </si>
  <si>
    <t>9.  ค่าธรรมเนียมจดทะเบียนสิทธิและนิติกรรมตามประมวล</t>
  </si>
  <si>
    <t>กฎหมายที่ดิน</t>
  </si>
  <si>
    <t>412107</t>
  </si>
  <si>
    <t>1.  ดอกเบี้ยเงินฝาก</t>
  </si>
  <si>
    <t>2.  ค่าธรรมเนียมเกี่ยวกับการควบคุมอาคาร</t>
  </si>
  <si>
    <t>3.  ค่าธรรมเนียมเก็บขนขยะมูลฝอย</t>
  </si>
  <si>
    <t>4.  ค่าธรรมเนียมเก็บขนอุจจาระหรือสิ่งปฏิกูล</t>
  </si>
  <si>
    <t>5.  ค่าธรรมเนียมจดทะเบียนพาณิชย์</t>
  </si>
  <si>
    <t>6.  ค่าปรับผู้กระทำผิดกฎหมายจราจรทางบก</t>
  </si>
  <si>
    <t>7.  ค่าปรับการผิดสัญญา</t>
  </si>
  <si>
    <t>8.  ค่าใบอนุญาตประกอบการค้าสำหรับกิจการที่เป็น</t>
  </si>
  <si>
    <t>รายจ่ายค้างจ่ายระหว่างดำเนินการ (หมายเหตุ 3)</t>
  </si>
  <si>
    <t>รายจ่ายค้างจ่าย  (หมายเหตุ 4)</t>
  </si>
  <si>
    <t>หมายเหตุ  3  บัญชีรายจ่ายค้างจ่ายระหว่างดำเนินการ</t>
  </si>
  <si>
    <t>จ้างเหมาปรับปรุงถนนสายผาสุก  หมู่ที่  8</t>
  </si>
  <si>
    <t>จ้างเหมาเสียงตามสาย หมู่ที่  6</t>
  </si>
  <si>
    <t>จ้างเหมาเสียงตามสาย  หมู่ที่  11</t>
  </si>
  <si>
    <t>จ้างเหมาขุดเจาะบ่อบาดาล  หมู่ที่  7</t>
  </si>
  <si>
    <t>จ้างเหมาซ่อมรถยนต์  บธ-85</t>
  </si>
  <si>
    <t>จ้างเหมาก่อสร้างระบบประปาหมู่บ้าน หมู่ที่  10</t>
  </si>
  <si>
    <t>หมายเหตุ  4  บัญชีรายจ่ายค้างจ่าย</t>
  </si>
  <si>
    <t>1 ต.ค. 56</t>
  </si>
  <si>
    <t>ค่าจ้างเหมาบริการรักษาความปลอดภัย ต.ค. 56</t>
  </si>
  <si>
    <t>ตำแหน่ง...................ผู้อำนวยการกองคลัง....................</t>
  </si>
  <si>
    <t>8.  เงินรับฝากอื่นๆ</t>
  </si>
  <si>
    <t>เงินอุดหนุนระบุวัตถุประสงค์</t>
  </si>
  <si>
    <t>เงินรับฝาก-เงินรอคืนจังหวัด(ค่าปรับผิดสัญญา)</t>
  </si>
  <si>
    <t>จ้างเหมาต่อเติมศาลาประชาคมหมู่บ้าน  หมู่ที่  2</t>
  </si>
  <si>
    <t>จ้างเหมาก่อสร้างทางระบายน้ำชุมชนซอยพัฒนาร่วมใจ หมู่ที่  10</t>
  </si>
  <si>
    <t>จ้างเหมาบำรุงรักษาฯ (เสริมผิวแอสฟัลท์) ถนนสาย 3424 ตอนสะตอน-สวนส้ม</t>
  </si>
  <si>
    <t>จัดซื้อสื่อการเรียนการสอนและวัสดุการศึกษาสำหรับศูนย์พัฒนาเด็กเล็ก</t>
  </si>
  <si>
    <t>จัดซื้อถังขยะ</t>
  </si>
  <si>
    <t xml:space="preserve">ปั๊มน้ำบาดาลแบบ  ซับเมอร์สมอเตอร์  </t>
  </si>
  <si>
    <t>310000</t>
  </si>
  <si>
    <t>เงินทุนสำรองเงินสะสม</t>
  </si>
  <si>
    <t>1 ม.ค. 56</t>
  </si>
  <si>
    <t>1 ก.พ. 56</t>
  </si>
  <si>
    <t>1 พ.ค. 56</t>
  </si>
  <si>
    <t>25 มี.ค. 57</t>
  </si>
  <si>
    <t>1 เม.ย. 56</t>
  </si>
  <si>
    <t>10 ต.ค. 56</t>
  </si>
  <si>
    <t>17 ต.ค. 56</t>
  </si>
  <si>
    <t>1 มิ.ย. 56</t>
  </si>
  <si>
    <t>2 พ.ย. 56</t>
  </si>
  <si>
    <t>20 ส.ค. 57</t>
  </si>
  <si>
    <t>7 ต.ค. 58</t>
  </si>
  <si>
    <t>8 ต.ค. 58</t>
  </si>
  <si>
    <t>9 ก.ย. 58</t>
  </si>
  <si>
    <t>23 ส.ค. 57</t>
  </si>
  <si>
    <t>1 ส.ค. 56</t>
  </si>
  <si>
    <t>15 ม.ค. 57</t>
  </si>
  <si>
    <t>23 ส.ค. 58</t>
  </si>
  <si>
    <t>4 ต.ค. 57</t>
  </si>
  <si>
    <t>24 ต.ค. 58</t>
  </si>
  <si>
    <t>29 เม.ย. 57</t>
  </si>
  <si>
    <t>1 พ.ย. 56</t>
  </si>
  <si>
    <t>ค่าจ้างเหมาบริการรักษาความปลอดภัย พ.ย. 56</t>
  </si>
  <si>
    <t>ค่าจ้างเหมาบริการจัดเก็บ ขน กำจัด ทำลายขยะ มูลฝอย</t>
  </si>
  <si>
    <t>20 พ.ย. 56</t>
  </si>
  <si>
    <t>ค่าจ้างเหมาบำรุงรักษา ถนนสาย 3424</t>
  </si>
  <si>
    <t>งานระหว่างทำ</t>
  </si>
  <si>
    <t>14 พ.ย. 56</t>
  </si>
  <si>
    <t>1 ธ.ค. 56</t>
  </si>
  <si>
    <t>25 ก.พ. 57</t>
  </si>
  <si>
    <t>7 เม.ย. 57</t>
  </si>
  <si>
    <t>14 เม.ย. 57</t>
  </si>
  <si>
    <t>0113909</t>
  </si>
  <si>
    <t xml:space="preserve">                         ผู้จัดทำ                                      ผู้ตรวจสอบ                                       ทราบ</t>
  </si>
  <si>
    <t>ลูกหนี้เงินยืมงบประมาณ</t>
  </si>
  <si>
    <t>110605</t>
  </si>
  <si>
    <t>3.  รายได้เบ็ดเตล็ดอื่นๆ</t>
  </si>
  <si>
    <t>2.  ค่าขายแบบแปลน</t>
  </si>
  <si>
    <t>1.  ค่าจำหน่ายเศษของ</t>
  </si>
  <si>
    <t>415002</t>
  </si>
  <si>
    <t>รวมรายรับตามประมาณการ</t>
  </si>
  <si>
    <t>รวมรายรับทั้งสิ้น</t>
  </si>
  <si>
    <t>ค่าจ้างเหมาบริการรักษาความปลอดภัย ธ.ค. 56</t>
  </si>
  <si>
    <t>1 ม.ค. 57</t>
  </si>
  <si>
    <t>0120814</t>
  </si>
  <si>
    <t>3.  เงินเดือน(ฝ่ายประจำ)</t>
  </si>
  <si>
    <t>4.  เงินเพิ่มต่างๆของพนักงาน</t>
  </si>
  <si>
    <t>5.  เงินสมทบกองทุนประกันสังคม</t>
  </si>
  <si>
    <t>6.  เบี้ยยังชีพคนชรา</t>
  </si>
  <si>
    <t>7.  เบี้ยยังชีพคนพิการ</t>
  </si>
  <si>
    <t>เครื่องสูบน้ำไฟฟ้าชนิดจุ่มใต้น้ำ</t>
  </si>
  <si>
    <t>ค่าจ้างเหมาบริการรักษาความปลอดภัย ม.ค. 57</t>
  </si>
  <si>
    <t>1 ก.พ. 57</t>
  </si>
  <si>
    <t>22 ม.ค. 57</t>
  </si>
  <si>
    <t>จ้างเหมาปรับปรุงบ้านพักพนักงานส่วนตำบล</t>
  </si>
  <si>
    <t>ปรับปรุงซ่อมแซมระบบประปาหมู่บ้าน ม. 1</t>
  </si>
  <si>
    <t>ก่อสร้างถนน คสล.สายซอย 5 เชื่อม ซอย 4/2 ม.12</t>
  </si>
  <si>
    <t>ก่อสร้างถนน คสล.สายซอย 3/1 ม.12</t>
  </si>
  <si>
    <t>27 ม.ค. 57</t>
  </si>
  <si>
    <t>ปรับปรุงซ่อมแซมถนนดินลูกรังภายในหมู่บ้าน</t>
  </si>
  <si>
    <t>ก่อสร้างถนน คสล.สายซอย 2 ม.5</t>
  </si>
  <si>
    <t>ปรับปรุงระบบประปาหมู่บ้าน  ม.4</t>
  </si>
  <si>
    <t>7510000</t>
  </si>
  <si>
    <t>7522000</t>
  </si>
  <si>
    <t>ถนนคอนกรีตเสริมเหล็กสายซอย 3/1  หมู่ที่  12</t>
  </si>
  <si>
    <t>ถนนคอนกรีตเสริมเหล็กสายซอย 5 เชื่อมซอย 4/2  หมู่ที่  12</t>
  </si>
  <si>
    <t>28 ก.พ. 57</t>
  </si>
  <si>
    <t>ค่าจ้างเหมาบริการรักษาความปลอดภัย มี.ค. 57</t>
  </si>
  <si>
    <t>ค่าจ้างเหมาบริการรักษาความปลอดภัย ก.พ. 57</t>
  </si>
  <si>
    <t>1 มี.ค. 57</t>
  </si>
  <si>
    <t>5 ก.พ. 57</t>
  </si>
  <si>
    <t>13 ก.พ. 59</t>
  </si>
  <si>
    <t>31 ม.ค. 59</t>
  </si>
  <si>
    <t>3 ก.พ. 59</t>
  </si>
  <si>
    <t>ณ  วันที่  31  มีนาคม  2557</t>
  </si>
  <si>
    <t>ประจำเดือน  มีนาคม พ.ศ.  2557</t>
  </si>
  <si>
    <t>ณ  วันที่  31 มีนาคม  2557</t>
  </si>
  <si>
    <t>ณ  วันที่   31  มีนาคม  2557</t>
  </si>
  <si>
    <t>ณ  วันที่  31  มีนาคม พ.ศ. 2557</t>
  </si>
  <si>
    <t>ณ  วันที่ 31  มีนาคม  2557</t>
  </si>
  <si>
    <t>ยอดคงเหลือตามบัญชี ณ วันที่ 31  มีนาคม  2557</t>
  </si>
  <si>
    <t>31 มี.ค. 57</t>
  </si>
  <si>
    <t>ค่าจ้างเหมาบริการรักษาความปลอดภัย เม.ย. 57</t>
  </si>
  <si>
    <t>1 เม.ย. 57</t>
  </si>
  <si>
    <t>เลขที่บัญชี  252-1-08467-0</t>
  </si>
  <si>
    <t>เลขที่บัญชี  204-1-46451-8</t>
  </si>
  <si>
    <t>ธนาคาร..........ออมสิน</t>
  </si>
  <si>
    <t>เลขที่บัญชี  03-2305-02-020784-2</t>
  </si>
  <si>
    <t>ธนาคาร.......ธ.ก.ส.................</t>
  </si>
  <si>
    <t>เลขที่บัญชี 442-2-68353-9</t>
  </si>
  <si>
    <t>เลขที่บัญชี 442-2-33132-4</t>
  </si>
  <si>
    <t xml:space="preserve">                 ผู้จัดทำ                              ผู้ตรวจสอบ                                         ทราบ</t>
  </si>
  <si>
    <t>รถบรรทุก(ดีเซล) ขนาด 1 ตัน  ฯ แบบมีช่องว่างด้านหลังคนขับ (CAB)</t>
  </si>
  <si>
    <t>รถบรรทุก(ดีเซล) ขนาด 1 ตัน ฯ แบบดับเบิ้ลแค็บ</t>
  </si>
  <si>
    <t>จัดซื้อดินลูกรัง  จำนวน  3,000  คิว  พร้อมเกรดปรับเรียบฯ</t>
  </si>
  <si>
    <t xml:space="preserve">โครงการปรับปรุงบ้านพักพนักงานส่วนตำบล  หมู่ที่  1    </t>
  </si>
  <si>
    <t>ถนนคอนกรีตเสริมเหล็กสายซอย 2 หมู่ที่ 5</t>
  </si>
  <si>
    <t>15 ธ..ค. 45</t>
  </si>
  <si>
    <t>25 ก.พ. 58</t>
  </si>
  <si>
    <t>13 มี.ค. 59</t>
  </si>
  <si>
    <t>0125799</t>
  </si>
  <si>
    <t>0125808</t>
  </si>
  <si>
    <t>0125815</t>
  </si>
  <si>
    <t>0125816</t>
  </si>
  <si>
    <t>0125819</t>
  </si>
  <si>
    <t>0125820</t>
  </si>
  <si>
    <t>ณ  วันที่ 1  เมษายน 2557</t>
  </si>
  <si>
    <t>ยอดคงเหลือตามบัญชี ณ วันที่ 1  เมษายน 2557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</si>
</sst>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#,##0.00;[Red]#,##0.00"/>
    <numFmt numFmtId="202" formatCode="[$-F800]dddd\,\ mmmm\ dd\,\ yyyy"/>
    <numFmt numFmtId="203" formatCode="[$-41E]d\ mmmm\ yyyy"/>
    <numFmt numFmtId="204" formatCode="mmm\-yyyy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</numFmts>
  <fonts count="57">
    <font>
      <sz val="10"/>
      <name val="Arial"/>
      <family val="0"/>
    </font>
    <font>
      <sz val="8"/>
      <name val="Arial"/>
      <family val="2"/>
    </font>
    <font>
      <b/>
      <sz val="15"/>
      <name val="TH Sarabun New"/>
      <family val="2"/>
    </font>
    <font>
      <sz val="15"/>
      <name val="TH Sarabun New"/>
      <family val="2"/>
    </font>
    <font>
      <b/>
      <sz val="16"/>
      <name val="TH Sarabun New"/>
      <family val="2"/>
    </font>
    <font>
      <sz val="10"/>
      <name val="TH Sarabun New"/>
      <family val="2"/>
    </font>
    <font>
      <u val="single"/>
      <sz val="15"/>
      <name val="TH Sarabun New"/>
      <family val="2"/>
    </font>
    <font>
      <sz val="16"/>
      <name val="TH Sarabun New"/>
      <family val="2"/>
    </font>
    <font>
      <b/>
      <u val="single"/>
      <sz val="16"/>
      <name val="TH Sarabun New"/>
      <family val="2"/>
    </font>
    <font>
      <b/>
      <i/>
      <sz val="16"/>
      <name val="TH Sarabun New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TH Sarabun New"/>
      <family val="2"/>
    </font>
    <font>
      <sz val="16"/>
      <name val="TH SarabunIT๙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sz val="14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sz val="14"/>
      <color rgb="FF000000"/>
      <name val="TH Sarabun New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4" fontId="3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46" applyFont="1" applyBorder="1" applyAlignment="1">
      <alignment vertical="center"/>
      <protection/>
    </xf>
    <xf numFmtId="0" fontId="3" fillId="0" borderId="11" xfId="46" applyFont="1" applyBorder="1" applyAlignment="1">
      <alignment vertical="center"/>
      <protection/>
    </xf>
    <xf numFmtId="0" fontId="3" fillId="0" borderId="0" xfId="46" applyFont="1" applyBorder="1" applyAlignment="1">
      <alignment vertical="center"/>
      <protection/>
    </xf>
    <xf numFmtId="201" fontId="3" fillId="0" borderId="11" xfId="46" applyNumberFormat="1" applyFont="1" applyBorder="1" applyAlignment="1">
      <alignment vertical="center"/>
      <protection/>
    </xf>
    <xf numFmtId="201" fontId="2" fillId="0" borderId="12" xfId="46" applyNumberFormat="1" applyFont="1" applyBorder="1" applyAlignment="1">
      <alignment vertical="center"/>
      <protection/>
    </xf>
    <xf numFmtId="0" fontId="6" fillId="0" borderId="13" xfId="46" applyFont="1" applyBorder="1" applyAlignment="1">
      <alignment horizontal="center" vertical="center"/>
      <protection/>
    </xf>
    <xf numFmtId="0" fontId="3" fillId="0" borderId="14" xfId="46" applyFont="1" applyBorder="1" applyAlignment="1">
      <alignment vertical="center"/>
      <protection/>
    </xf>
    <xf numFmtId="0" fontId="3" fillId="0" borderId="13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3" fillId="0" borderId="13" xfId="46" applyFont="1" applyBorder="1" applyAlignment="1">
      <alignment vertical="center"/>
      <protection/>
    </xf>
    <xf numFmtId="4" fontId="3" fillId="0" borderId="14" xfId="46" applyNumberFormat="1" applyFont="1" applyBorder="1" applyAlignment="1">
      <alignment vertical="center"/>
      <protection/>
    </xf>
    <xf numFmtId="49" fontId="3" fillId="0" borderId="0" xfId="46" applyNumberFormat="1" applyFont="1" applyBorder="1" applyAlignment="1">
      <alignment horizontal="center" vertical="center"/>
      <protection/>
    </xf>
    <xf numFmtId="201" fontId="3" fillId="0" borderId="0" xfId="46" applyNumberFormat="1" applyFont="1" applyBorder="1" applyAlignment="1">
      <alignment horizontal="right" vertical="center"/>
      <protection/>
    </xf>
    <xf numFmtId="0" fontId="6" fillId="0" borderId="13" xfId="46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201" fontId="2" fillId="0" borderId="14" xfId="46" applyNumberFormat="1" applyFont="1" applyBorder="1" applyAlignment="1">
      <alignment vertical="center"/>
      <protection/>
    </xf>
    <xf numFmtId="0" fontId="6" fillId="0" borderId="15" xfId="46" applyFont="1" applyBorder="1" applyAlignment="1">
      <alignment vertical="center"/>
      <protection/>
    </xf>
    <xf numFmtId="49" fontId="3" fillId="0" borderId="16" xfId="46" applyNumberFormat="1" applyFont="1" applyBorder="1" applyAlignment="1">
      <alignment vertical="center"/>
      <protection/>
    </xf>
    <xf numFmtId="0" fontId="3" fillId="0" borderId="16" xfId="46" applyFont="1" applyBorder="1" applyAlignment="1">
      <alignment vertical="center"/>
      <protection/>
    </xf>
    <xf numFmtId="0" fontId="3" fillId="0" borderId="17" xfId="46" applyFont="1" applyBorder="1" applyAlignment="1">
      <alignment vertical="center"/>
      <protection/>
    </xf>
    <xf numFmtId="0" fontId="3" fillId="0" borderId="18" xfId="46" applyFont="1" applyBorder="1" applyAlignment="1">
      <alignment vertical="center"/>
      <protection/>
    </xf>
    <xf numFmtId="0" fontId="6" fillId="0" borderId="10" xfId="46" applyFont="1" applyBorder="1" applyAlignment="1">
      <alignment horizontal="center" vertical="center"/>
      <protection/>
    </xf>
    <xf numFmtId="0" fontId="3" fillId="0" borderId="11" xfId="46" applyFont="1" applyBorder="1" applyAlignment="1">
      <alignment horizontal="center" vertical="center"/>
      <protection/>
    </xf>
    <xf numFmtId="0" fontId="3" fillId="0" borderId="15" xfId="46" applyFont="1" applyBorder="1" applyAlignment="1">
      <alignment vertical="center"/>
      <protection/>
    </xf>
    <xf numFmtId="201" fontId="3" fillId="0" borderId="16" xfId="46" applyNumberFormat="1" applyFont="1" applyBorder="1" applyAlignment="1">
      <alignment vertical="center"/>
      <protection/>
    </xf>
    <xf numFmtId="4" fontId="2" fillId="0" borderId="18" xfId="46" applyNumberFormat="1" applyFont="1" applyBorder="1" applyAlignment="1">
      <alignment vertical="center"/>
      <protection/>
    </xf>
    <xf numFmtId="0" fontId="3" fillId="0" borderId="0" xfId="46" applyFont="1" applyAlignment="1">
      <alignment vertical="center"/>
      <protection/>
    </xf>
    <xf numFmtId="0" fontId="4" fillId="0" borderId="0" xfId="0" applyFont="1" applyAlignment="1">
      <alignment horizontal="center"/>
    </xf>
    <xf numFmtId="43" fontId="7" fillId="0" borderId="0" xfId="36" applyFont="1" applyAlignment="1">
      <alignment/>
    </xf>
    <xf numFmtId="0" fontId="7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" fontId="4" fillId="0" borderId="19" xfId="36" applyNumberFormat="1" applyFont="1" applyBorder="1" applyAlignment="1">
      <alignment horizontal="center"/>
    </xf>
    <xf numFmtId="0" fontId="7" fillId="0" borderId="20" xfId="0" applyFont="1" applyBorder="1" applyAlignment="1">
      <alignment/>
    </xf>
    <xf numFmtId="49" fontId="7" fillId="0" borderId="20" xfId="0" applyNumberFormat="1" applyFont="1" applyBorder="1" applyAlignment="1">
      <alignment horizontal="center"/>
    </xf>
    <xf numFmtId="4" fontId="7" fillId="0" borderId="20" xfId="36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49" fontId="7" fillId="0" borderId="21" xfId="0" applyNumberFormat="1" applyFont="1" applyBorder="1" applyAlignment="1">
      <alignment horizontal="center"/>
    </xf>
    <xf numFmtId="4" fontId="7" fillId="0" borderId="21" xfId="3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" fontId="7" fillId="0" borderId="23" xfId="36" applyNumberFormat="1" applyFont="1" applyBorder="1" applyAlignment="1">
      <alignment horizontal="right"/>
    </xf>
    <xf numFmtId="49" fontId="7" fillId="0" borderId="0" xfId="0" applyNumberFormat="1" applyFont="1" applyAlignment="1">
      <alignment horizontal="center"/>
    </xf>
    <xf numFmtId="4" fontId="4" fillId="0" borderId="24" xfId="36" applyNumberFormat="1" applyFont="1" applyBorder="1" applyAlignment="1">
      <alignment horizontal="right"/>
    </xf>
    <xf numFmtId="4" fontId="7" fillId="0" borderId="0" xfId="36" applyNumberFormat="1" applyFont="1" applyAlignment="1">
      <alignment horizontal="right"/>
    </xf>
    <xf numFmtId="0" fontId="7" fillId="0" borderId="14" xfId="0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4" fontId="4" fillId="0" borderId="0" xfId="36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4" fontId="4" fillId="0" borderId="25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/>
    </xf>
    <xf numFmtId="4" fontId="7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7" fillId="0" borderId="14" xfId="5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7" fillId="0" borderId="25" xfId="0" applyNumberFormat="1" applyFont="1" applyBorder="1" applyAlignment="1">
      <alignment/>
    </xf>
    <xf numFmtId="4" fontId="7" fillId="0" borderId="19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" fontId="7" fillId="0" borderId="0" xfId="36" applyNumberFormat="1" applyFont="1" applyBorder="1" applyAlignment="1">
      <alignment horizontal="right"/>
    </xf>
    <xf numFmtId="43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4" fontId="7" fillId="0" borderId="14" xfId="38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4" fontId="4" fillId="0" borderId="19" xfId="38" applyNumberFormat="1" applyFont="1" applyBorder="1" applyAlignment="1">
      <alignment/>
    </xf>
    <xf numFmtId="49" fontId="4" fillId="0" borderId="24" xfId="0" applyNumberFormat="1" applyFont="1" applyBorder="1" applyAlignment="1">
      <alignment horizontal="center"/>
    </xf>
    <xf numFmtId="4" fontId="4" fillId="0" borderId="24" xfId="38" applyNumberFormat="1" applyFont="1" applyBorder="1" applyAlignment="1">
      <alignment/>
    </xf>
    <xf numFmtId="4" fontId="7" fillId="0" borderId="0" xfId="38" applyNumberFormat="1" applyFont="1" applyAlignment="1">
      <alignment/>
    </xf>
    <xf numFmtId="43" fontId="4" fillId="0" borderId="0" xfId="36" applyFont="1" applyAlignment="1">
      <alignment/>
    </xf>
    <xf numFmtId="4" fontId="4" fillId="0" borderId="0" xfId="36" applyNumberFormat="1" applyFont="1" applyAlignment="1">
      <alignment/>
    </xf>
    <xf numFmtId="43" fontId="4" fillId="0" borderId="19" xfId="36" applyFont="1" applyBorder="1" applyAlignment="1">
      <alignment horizontal="center"/>
    </xf>
    <xf numFmtId="4" fontId="7" fillId="0" borderId="20" xfId="36" applyNumberFormat="1" applyFont="1" applyBorder="1" applyAlignment="1">
      <alignment/>
    </xf>
    <xf numFmtId="4" fontId="7" fillId="0" borderId="21" xfId="36" applyNumberFormat="1" applyFont="1" applyBorder="1" applyAlignment="1">
      <alignment/>
    </xf>
    <xf numFmtId="4" fontId="7" fillId="0" borderId="22" xfId="36" applyNumberFormat="1" applyFont="1" applyBorder="1" applyAlignment="1">
      <alignment/>
    </xf>
    <xf numFmtId="4" fontId="7" fillId="0" borderId="23" xfId="36" applyNumberFormat="1" applyFont="1" applyBorder="1" applyAlignment="1">
      <alignment/>
    </xf>
    <xf numFmtId="0" fontId="4" fillId="0" borderId="28" xfId="0" applyFont="1" applyBorder="1" applyAlignment="1">
      <alignment/>
    </xf>
    <xf numFmtId="43" fontId="4" fillId="0" borderId="24" xfId="36" applyFont="1" applyBorder="1" applyAlignment="1">
      <alignment/>
    </xf>
    <xf numFmtId="4" fontId="7" fillId="0" borderId="0" xfId="36" applyNumberFormat="1" applyFont="1" applyAlignment="1">
      <alignment/>
    </xf>
    <xf numFmtId="0" fontId="53" fillId="0" borderId="0" xfId="47" applyFont="1" applyAlignment="1">
      <alignment horizontal="center"/>
      <protection/>
    </xf>
    <xf numFmtId="0" fontId="53" fillId="0" borderId="19" xfId="47" applyFont="1" applyBorder="1" applyAlignment="1">
      <alignment horizontal="center"/>
      <protection/>
    </xf>
    <xf numFmtId="194" fontId="53" fillId="0" borderId="19" xfId="39" applyFont="1" applyBorder="1" applyAlignment="1">
      <alignment horizontal="center"/>
    </xf>
    <xf numFmtId="0" fontId="54" fillId="0" borderId="20" xfId="47" applyFont="1" applyBorder="1">
      <alignment/>
      <protection/>
    </xf>
    <xf numFmtId="194" fontId="54" fillId="33" borderId="20" xfId="39" applyFont="1" applyFill="1" applyBorder="1" applyAlignment="1">
      <alignment/>
    </xf>
    <xf numFmtId="0" fontId="54" fillId="0" borderId="21" xfId="47" applyFont="1" applyBorder="1">
      <alignment/>
      <protection/>
    </xf>
    <xf numFmtId="194" fontId="54" fillId="33" borderId="21" xfId="39" applyFont="1" applyFill="1" applyBorder="1" applyAlignment="1">
      <alignment/>
    </xf>
    <xf numFmtId="49" fontId="54" fillId="0" borderId="21" xfId="47" applyNumberFormat="1" applyFont="1" applyBorder="1">
      <alignment/>
      <protection/>
    </xf>
    <xf numFmtId="194" fontId="54" fillId="0" borderId="21" xfId="39" applyFont="1" applyBorder="1" applyAlignment="1">
      <alignment/>
    </xf>
    <xf numFmtId="49" fontId="54" fillId="0" borderId="22" xfId="47" applyNumberFormat="1" applyFont="1" applyBorder="1">
      <alignment/>
      <protection/>
    </xf>
    <xf numFmtId="0" fontId="54" fillId="0" borderId="22" xfId="47" applyFont="1" applyBorder="1">
      <alignment/>
      <protection/>
    </xf>
    <xf numFmtId="194" fontId="54" fillId="0" borderId="22" xfId="39" applyFont="1" applyBorder="1" applyAlignment="1">
      <alignment/>
    </xf>
    <xf numFmtId="49" fontId="54" fillId="0" borderId="23" xfId="47" applyNumberFormat="1" applyFont="1" applyBorder="1">
      <alignment/>
      <protection/>
    </xf>
    <xf numFmtId="0" fontId="54" fillId="0" borderId="23" xfId="47" applyFont="1" applyBorder="1">
      <alignment/>
      <protection/>
    </xf>
    <xf numFmtId="194" fontId="54" fillId="0" borderId="23" xfId="39" applyFont="1" applyBorder="1" applyAlignment="1">
      <alignment/>
    </xf>
    <xf numFmtId="0" fontId="53" fillId="0" borderId="29" xfId="47" applyFont="1" applyBorder="1">
      <alignment/>
      <protection/>
    </xf>
    <xf numFmtId="0" fontId="53" fillId="0" borderId="30" xfId="47" applyFont="1" applyBorder="1">
      <alignment/>
      <protection/>
    </xf>
    <xf numFmtId="0" fontId="53" fillId="0" borderId="31" xfId="47" applyFont="1" applyBorder="1" applyAlignment="1">
      <alignment horizontal="right"/>
      <protection/>
    </xf>
    <xf numFmtId="194" fontId="53" fillId="0" borderId="19" xfId="39" applyFont="1" applyBorder="1" applyAlignment="1">
      <alignment/>
    </xf>
    <xf numFmtId="0" fontId="53" fillId="0" borderId="19" xfId="47" applyFont="1" applyBorder="1">
      <alignment/>
      <protection/>
    </xf>
    <xf numFmtId="0" fontId="6" fillId="0" borderId="13" xfId="46" applyFont="1" applyBorder="1" applyAlignment="1">
      <alignment horizontal="right" vertical="center"/>
      <protection/>
    </xf>
    <xf numFmtId="43" fontId="3" fillId="0" borderId="14" xfId="36" applyFont="1" applyBorder="1" applyAlignment="1">
      <alignment vertical="center"/>
    </xf>
    <xf numFmtId="43" fontId="4" fillId="0" borderId="32" xfId="36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" fontId="4" fillId="0" borderId="25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3" fillId="0" borderId="33" xfId="0" applyFont="1" applyBorder="1" applyAlignment="1">
      <alignment horizontal="left"/>
    </xf>
    <xf numFmtId="4" fontId="7" fillId="0" borderId="34" xfId="36" applyNumberFormat="1" applyFont="1" applyBorder="1" applyAlignment="1">
      <alignment horizontal="right"/>
    </xf>
    <xf numFmtId="4" fontId="7" fillId="0" borderId="35" xfId="36" applyNumberFormat="1" applyFont="1" applyBorder="1" applyAlignment="1">
      <alignment/>
    </xf>
    <xf numFmtId="4" fontId="7" fillId="0" borderId="36" xfId="36" applyNumberFormat="1" applyFont="1" applyBorder="1" applyAlignment="1">
      <alignment/>
    </xf>
    <xf numFmtId="4" fontId="7" fillId="0" borderId="37" xfId="36" applyNumberFormat="1" applyFont="1" applyBorder="1" applyAlignment="1">
      <alignment/>
    </xf>
    <xf numFmtId="4" fontId="4" fillId="0" borderId="13" xfId="36" applyNumberFormat="1" applyFont="1" applyBorder="1" applyAlignment="1">
      <alignment horizontal="center"/>
    </xf>
    <xf numFmtId="43" fontId="4" fillId="0" borderId="0" xfId="36" applyFont="1" applyBorder="1" applyAlignment="1">
      <alignment horizontal="center"/>
    </xf>
    <xf numFmtId="4" fontId="7" fillId="0" borderId="13" xfId="36" applyNumberFormat="1" applyFont="1" applyBorder="1" applyAlignment="1">
      <alignment/>
    </xf>
    <xf numFmtId="4" fontId="7" fillId="0" borderId="0" xfId="36" applyNumberFormat="1" applyFont="1" applyBorder="1" applyAlignment="1">
      <alignment/>
    </xf>
    <xf numFmtId="43" fontId="4" fillId="0" borderId="13" xfId="36" applyFont="1" applyBorder="1" applyAlignment="1">
      <alignment/>
    </xf>
    <xf numFmtId="43" fontId="4" fillId="0" borderId="0" xfId="36" applyFont="1" applyBorder="1" applyAlignment="1">
      <alignment/>
    </xf>
    <xf numFmtId="43" fontId="7" fillId="0" borderId="0" xfId="36" applyFont="1" applyBorder="1" applyAlignment="1">
      <alignment/>
    </xf>
    <xf numFmtId="0" fontId="7" fillId="0" borderId="21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49" fontId="54" fillId="0" borderId="14" xfId="47" applyNumberFormat="1" applyFont="1" applyBorder="1">
      <alignment/>
      <protection/>
    </xf>
    <xf numFmtId="0" fontId="54" fillId="0" borderId="14" xfId="47" applyFont="1" applyBorder="1">
      <alignment/>
      <protection/>
    </xf>
    <xf numFmtId="194" fontId="54" fillId="0" borderId="14" xfId="39" applyFont="1" applyBorder="1" applyAlignment="1">
      <alignment/>
    </xf>
    <xf numFmtId="202" fontId="3" fillId="0" borderId="0" xfId="46" applyNumberFormat="1" applyFont="1" applyBorder="1" applyAlignment="1" quotePrefix="1">
      <alignment horizontal="center" vertical="center"/>
      <protection/>
    </xf>
    <xf numFmtId="202" fontId="3" fillId="0" borderId="0" xfId="46" applyNumberFormat="1" applyFont="1" applyBorder="1" applyAlignment="1">
      <alignment horizontal="center" vertical="center"/>
      <protection/>
    </xf>
    <xf numFmtId="4" fontId="7" fillId="0" borderId="12" xfId="0" applyNumberFormat="1" applyFont="1" applyBorder="1" applyAlignment="1">
      <alignment/>
    </xf>
    <xf numFmtId="0" fontId="12" fillId="0" borderId="21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3" fillId="0" borderId="21" xfId="0" applyFont="1" applyBorder="1" applyAlignment="1">
      <alignment/>
    </xf>
    <xf numFmtId="49" fontId="14" fillId="0" borderId="22" xfId="0" applyNumberFormat="1" applyFont="1" applyFill="1" applyBorder="1" applyAlignment="1">
      <alignment horizontal="left"/>
    </xf>
    <xf numFmtId="0" fontId="7" fillId="0" borderId="34" xfId="0" applyFont="1" applyBorder="1" applyAlignment="1">
      <alignment/>
    </xf>
    <xf numFmtId="49" fontId="7" fillId="0" borderId="34" xfId="0" applyNumberFormat="1" applyFont="1" applyBorder="1" applyAlignment="1">
      <alignment horizontal="center"/>
    </xf>
    <xf numFmtId="49" fontId="14" fillId="0" borderId="21" xfId="0" applyNumberFormat="1" applyFont="1" applyFill="1" applyBorder="1" applyAlignment="1">
      <alignment horizontal="left"/>
    </xf>
    <xf numFmtId="0" fontId="14" fillId="0" borderId="14" xfId="0" applyFont="1" applyBorder="1" applyAlignment="1">
      <alignment/>
    </xf>
    <xf numFmtId="0" fontId="55" fillId="0" borderId="21" xfId="0" applyFont="1" applyBorder="1" applyAlignment="1">
      <alignment/>
    </xf>
    <xf numFmtId="0" fontId="14" fillId="0" borderId="21" xfId="0" applyFont="1" applyBorder="1" applyAlignment="1">
      <alignment/>
    </xf>
    <xf numFmtId="43" fontId="15" fillId="0" borderId="38" xfId="36" applyFont="1" applyBorder="1" applyAlignment="1">
      <alignment/>
    </xf>
    <xf numFmtId="43" fontId="15" fillId="0" borderId="24" xfId="36" applyFont="1" applyBorder="1" applyAlignment="1">
      <alignment/>
    </xf>
    <xf numFmtId="0" fontId="2" fillId="0" borderId="10" xfId="46" applyFont="1" applyBorder="1" applyAlignment="1">
      <alignment horizontal="left" vertical="center"/>
      <protection/>
    </xf>
    <xf numFmtId="0" fontId="2" fillId="0" borderId="11" xfId="46" applyFont="1" applyBorder="1" applyAlignment="1">
      <alignment horizontal="left" vertical="center"/>
      <protection/>
    </xf>
    <xf numFmtId="0" fontId="2" fillId="0" borderId="28" xfId="46" applyFont="1" applyBorder="1" applyAlignment="1">
      <alignment horizontal="left" vertical="center"/>
      <protection/>
    </xf>
    <xf numFmtId="0" fontId="3" fillId="0" borderId="13" xfId="46" applyFont="1" applyBorder="1" applyAlignment="1">
      <alignment horizontal="left" vertical="center"/>
      <protection/>
    </xf>
    <xf numFmtId="0" fontId="3" fillId="0" borderId="0" xfId="46" applyFont="1" applyBorder="1" applyAlignment="1">
      <alignment horizontal="left" vertical="center"/>
      <protection/>
    </xf>
    <xf numFmtId="0" fontId="3" fillId="0" borderId="33" xfId="46" applyFont="1" applyBorder="1" applyAlignment="1">
      <alignment horizontal="left" vertical="center"/>
      <protection/>
    </xf>
    <xf numFmtId="0" fontId="3" fillId="0" borderId="15" xfId="46" applyFont="1" applyBorder="1" applyAlignment="1">
      <alignment horizontal="left" vertical="center"/>
      <protection/>
    </xf>
    <xf numFmtId="0" fontId="3" fillId="0" borderId="16" xfId="46" applyFont="1" applyBorder="1" applyAlignment="1">
      <alignment horizontal="left" vertical="center"/>
      <protection/>
    </xf>
    <xf numFmtId="0" fontId="3" fillId="0" borderId="17" xfId="46" applyFont="1" applyBorder="1" applyAlignment="1">
      <alignment horizontal="left" vertical="center"/>
      <protection/>
    </xf>
    <xf numFmtId="202" fontId="3" fillId="0" borderId="0" xfId="46" applyNumberFormat="1" applyFont="1" applyBorder="1" applyAlignment="1" quotePrefix="1">
      <alignment horizontal="center" vertical="center"/>
      <protection/>
    </xf>
    <xf numFmtId="202" fontId="3" fillId="0" borderId="0" xfId="46" applyNumberFormat="1" applyFont="1" applyBorder="1" applyAlignment="1">
      <alignment horizontal="center" vertical="center"/>
      <protection/>
    </xf>
    <xf numFmtId="202" fontId="3" fillId="0" borderId="16" xfId="46" applyNumberFormat="1" applyFont="1" applyBorder="1" applyAlignment="1">
      <alignment horizontal="left" vertical="center"/>
      <protection/>
    </xf>
    <xf numFmtId="0" fontId="2" fillId="0" borderId="13" xfId="46" applyFont="1" applyBorder="1" applyAlignment="1">
      <alignment horizontal="left" vertical="center"/>
      <protection/>
    </xf>
    <xf numFmtId="0" fontId="2" fillId="0" borderId="0" xfId="46" applyFont="1" applyBorder="1" applyAlignment="1">
      <alignment horizontal="left" vertical="center"/>
      <protection/>
    </xf>
    <xf numFmtId="0" fontId="4" fillId="0" borderId="0" xfId="46" applyFont="1" applyBorder="1" applyAlignment="1">
      <alignment horizontal="left" vertical="center"/>
      <protection/>
    </xf>
    <xf numFmtId="0" fontId="4" fillId="0" borderId="13" xfId="46" applyFont="1" applyBorder="1" applyAlignment="1">
      <alignment horizontal="left" vertical="center"/>
      <protection/>
    </xf>
    <xf numFmtId="0" fontId="4" fillId="0" borderId="16" xfId="46" applyFont="1" applyBorder="1" applyAlignment="1">
      <alignment horizontal="left" vertical="center"/>
      <protection/>
    </xf>
    <xf numFmtId="0" fontId="4" fillId="0" borderId="15" xfId="46" applyFont="1" applyBorder="1" applyAlignment="1">
      <alignment horizontal="left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53" fillId="0" borderId="0" xfId="47" applyFont="1" applyAlignment="1">
      <alignment horizontal="center"/>
      <protection/>
    </xf>
    <xf numFmtId="0" fontId="4" fillId="0" borderId="0" xfId="0" applyFont="1" applyAlignment="1">
      <alignment horizontal="center"/>
    </xf>
    <xf numFmtId="43" fontId="4" fillId="0" borderId="19" xfId="36" applyFont="1" applyBorder="1" applyAlignment="1">
      <alignment horizontal="center"/>
    </xf>
    <xf numFmtId="4" fontId="4" fillId="0" borderId="19" xfId="36" applyNumberFormat="1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4" fontId="4" fillId="0" borderId="13" xfId="36" applyNumberFormat="1" applyFont="1" applyBorder="1" applyAlignment="1">
      <alignment horizontal="center"/>
    </xf>
    <xf numFmtId="4" fontId="4" fillId="0" borderId="0" xfId="36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33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4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เครื่องหมายจุลภาค 4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4" xfId="46"/>
    <cellStyle name="ปกติ 5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="180" zoomScaleSheetLayoutView="180" zoomScalePageLayoutView="0" workbookViewId="0" topLeftCell="A1">
      <selection activeCell="A19" sqref="A19"/>
    </sheetView>
  </sheetViews>
  <sheetFormatPr defaultColWidth="9.140625" defaultRowHeight="23.25" customHeight="1"/>
  <cols>
    <col min="1" max="1" width="53.421875" style="31" bestFit="1" customWidth="1"/>
    <col min="2" max="2" width="12.140625" style="46" customWidth="1"/>
    <col min="3" max="3" width="18.7109375" style="48" customWidth="1"/>
    <col min="4" max="4" width="15.140625" style="48" bestFit="1" customWidth="1"/>
    <col min="5" max="5" width="12.421875" style="30" bestFit="1" customWidth="1"/>
    <col min="6" max="6" width="14.421875" style="31" customWidth="1"/>
    <col min="7" max="16384" width="9.140625" style="31" customWidth="1"/>
  </cols>
  <sheetData>
    <row r="1" spans="1:4" ht="23.25" customHeight="1">
      <c r="A1" s="178" t="s">
        <v>36</v>
      </c>
      <c r="B1" s="178"/>
      <c r="C1" s="178"/>
      <c r="D1" s="178"/>
    </row>
    <row r="2" spans="1:4" ht="23.25" customHeight="1">
      <c r="A2" s="178" t="s">
        <v>214</v>
      </c>
      <c r="B2" s="178"/>
      <c r="C2" s="178"/>
      <c r="D2" s="178"/>
    </row>
    <row r="3" spans="1:4" ht="23.25" customHeight="1">
      <c r="A3" s="178" t="s">
        <v>480</v>
      </c>
      <c r="B3" s="178"/>
      <c r="C3" s="178"/>
      <c r="D3" s="178"/>
    </row>
    <row r="4" spans="1:4" ht="23.25" customHeight="1">
      <c r="A4" s="32" t="s">
        <v>18</v>
      </c>
      <c r="B4" s="33" t="s">
        <v>37</v>
      </c>
      <c r="C4" s="34" t="s">
        <v>50</v>
      </c>
      <c r="D4" s="34" t="s">
        <v>51</v>
      </c>
    </row>
    <row r="5" spans="1:8" s="30" customFormat="1" ht="23.25" customHeight="1">
      <c r="A5" s="38" t="s">
        <v>21</v>
      </c>
      <c r="B5" s="39" t="s">
        <v>77</v>
      </c>
      <c r="C5" s="40">
        <v>399448</v>
      </c>
      <c r="D5" s="40"/>
      <c r="F5" s="31"/>
      <c r="G5" s="31"/>
      <c r="H5" s="31"/>
    </row>
    <row r="6" spans="1:4" ht="23.25" customHeight="1">
      <c r="A6" s="38" t="s">
        <v>75</v>
      </c>
      <c r="B6" s="39" t="s">
        <v>78</v>
      </c>
      <c r="C6" s="40">
        <v>1415160</v>
      </c>
      <c r="D6" s="40"/>
    </row>
    <row r="7" spans="1:4" ht="23.25" customHeight="1">
      <c r="A7" s="38" t="s">
        <v>76</v>
      </c>
      <c r="B7" s="39" t="s">
        <v>79</v>
      </c>
      <c r="C7" s="40">
        <v>2346105</v>
      </c>
      <c r="D7" s="40"/>
    </row>
    <row r="8" spans="1:6" ht="23.25" customHeight="1">
      <c r="A8" s="38" t="s">
        <v>22</v>
      </c>
      <c r="B8" s="39" t="s">
        <v>80</v>
      </c>
      <c r="C8" s="40">
        <v>62153</v>
      </c>
      <c r="D8" s="40"/>
      <c r="F8" s="41"/>
    </row>
    <row r="9" spans="1:6" ht="23.25" customHeight="1">
      <c r="A9" s="38" t="s">
        <v>23</v>
      </c>
      <c r="B9" s="39" t="s">
        <v>81</v>
      </c>
      <c r="C9" s="40">
        <v>921488.76</v>
      </c>
      <c r="D9" s="40"/>
      <c r="F9" s="41"/>
    </row>
    <row r="10" spans="1:6" ht="23.25" customHeight="1">
      <c r="A10" s="38" t="s">
        <v>24</v>
      </c>
      <c r="B10" s="39" t="s">
        <v>82</v>
      </c>
      <c r="C10" s="40">
        <v>1535203.18</v>
      </c>
      <c r="D10" s="40"/>
      <c r="F10" s="41"/>
    </row>
    <row r="11" spans="1:4" ht="23.25" customHeight="1">
      <c r="A11" s="38" t="s">
        <v>25</v>
      </c>
      <c r="B11" s="39" t="s">
        <v>83</v>
      </c>
      <c r="C11" s="40">
        <v>130653.67</v>
      </c>
      <c r="D11" s="40"/>
    </row>
    <row r="12" spans="1:4" ht="23.25" customHeight="1">
      <c r="A12" s="38" t="s">
        <v>26</v>
      </c>
      <c r="B12" s="39" t="s">
        <v>84</v>
      </c>
      <c r="C12" s="40">
        <v>19260</v>
      </c>
      <c r="D12" s="40"/>
    </row>
    <row r="13" spans="1:4" ht="23.25" customHeight="1">
      <c r="A13" s="38" t="s">
        <v>27</v>
      </c>
      <c r="B13" s="39" t="s">
        <v>85</v>
      </c>
      <c r="C13" s="40">
        <v>80200</v>
      </c>
      <c r="D13" s="40"/>
    </row>
    <row r="14" spans="1:4" ht="23.25" customHeight="1">
      <c r="A14" s="38" t="s">
        <v>28</v>
      </c>
      <c r="B14" s="39" t="s">
        <v>86</v>
      </c>
      <c r="C14" s="40">
        <v>0</v>
      </c>
      <c r="D14" s="40"/>
    </row>
    <row r="15" spans="1:4" ht="23.25" customHeight="1">
      <c r="A15" s="38" t="s">
        <v>14</v>
      </c>
      <c r="B15" s="39" t="s">
        <v>87</v>
      </c>
      <c r="C15" s="40">
        <v>1882000</v>
      </c>
      <c r="D15" s="40"/>
    </row>
    <row r="16" spans="3:6" ht="23.25" customHeight="1" thickBot="1">
      <c r="C16" s="47">
        <f>SUM(C5:C15)</f>
        <v>8791671.61</v>
      </c>
      <c r="D16" s="47">
        <f>SUM(D5:D15)</f>
        <v>0</v>
      </c>
      <c r="F16" s="30"/>
    </row>
    <row r="17" ht="23.25" customHeight="1" thickTop="1"/>
  </sheetData>
  <sheetProtection/>
  <mergeCells count="3">
    <mergeCell ref="A1:D1"/>
    <mergeCell ref="A2:D2"/>
    <mergeCell ref="A3:D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zoomScale="150" zoomScaleNormal="150" zoomScaleSheetLayoutView="100" zoomScalePageLayoutView="0" workbookViewId="0" topLeftCell="A1">
      <selection activeCell="D55" sqref="D55"/>
    </sheetView>
  </sheetViews>
  <sheetFormatPr defaultColWidth="9.140625" defaultRowHeight="23.25" customHeight="1"/>
  <cols>
    <col min="1" max="1" width="50.00390625" style="31" bestFit="1" customWidth="1"/>
    <col min="2" max="2" width="12.7109375" style="30" customWidth="1"/>
    <col min="3" max="3" width="15.7109375" style="30" bestFit="1" customWidth="1"/>
    <col min="4" max="4" width="12.7109375" style="93" customWidth="1"/>
    <col min="5" max="5" width="12.7109375" style="30" customWidth="1"/>
    <col min="6" max="16384" width="9.140625" style="31" customWidth="1"/>
  </cols>
  <sheetData>
    <row r="1" spans="1:5" ht="23.25" customHeight="1">
      <c r="A1" s="178" t="s">
        <v>36</v>
      </c>
      <c r="B1" s="178"/>
      <c r="C1" s="178"/>
      <c r="D1" s="178"/>
      <c r="E1" s="178"/>
    </row>
    <row r="2" spans="1:5" ht="23.25" customHeight="1">
      <c r="A2" s="178" t="s">
        <v>157</v>
      </c>
      <c r="B2" s="178"/>
      <c r="C2" s="178"/>
      <c r="D2" s="178"/>
      <c r="E2" s="178"/>
    </row>
    <row r="3" spans="1:5" ht="23.25" customHeight="1">
      <c r="A3" s="178" t="s">
        <v>483</v>
      </c>
      <c r="B3" s="178"/>
      <c r="C3" s="178"/>
      <c r="D3" s="178"/>
      <c r="E3" s="178"/>
    </row>
    <row r="4" spans="1:5" s="54" customFormat="1" ht="23.25" customHeight="1">
      <c r="A4" s="54" t="s">
        <v>158</v>
      </c>
      <c r="B4" s="84"/>
      <c r="C4" s="84"/>
      <c r="D4" s="85"/>
      <c r="E4" s="84"/>
    </row>
    <row r="5" spans="1:5" s="54" customFormat="1" ht="23.25" customHeight="1">
      <c r="A5" s="181" t="s">
        <v>159</v>
      </c>
      <c r="B5" s="179" t="s">
        <v>160</v>
      </c>
      <c r="C5" s="179"/>
      <c r="D5" s="180" t="s">
        <v>161</v>
      </c>
      <c r="E5" s="180"/>
    </row>
    <row r="6" spans="1:5" s="29" customFormat="1" ht="23.25" customHeight="1">
      <c r="A6" s="181"/>
      <c r="B6" s="86" t="s">
        <v>17</v>
      </c>
      <c r="C6" s="86" t="s">
        <v>105</v>
      </c>
      <c r="D6" s="34" t="s">
        <v>17</v>
      </c>
      <c r="E6" s="86" t="s">
        <v>105</v>
      </c>
    </row>
    <row r="7" spans="1:5" ht="23.25" customHeight="1">
      <c r="A7" s="35" t="s">
        <v>162</v>
      </c>
      <c r="B7" s="87">
        <v>27338.57</v>
      </c>
      <c r="C7" s="87">
        <f>30599.23+B7</f>
        <v>57937.8</v>
      </c>
      <c r="D7" s="87">
        <v>4821.4</v>
      </c>
      <c r="E7" s="87">
        <f>37501.36+D7</f>
        <v>42322.76</v>
      </c>
    </row>
    <row r="8" spans="1:5" ht="23.25" customHeight="1">
      <c r="A8" s="38" t="s">
        <v>163</v>
      </c>
      <c r="B8" s="88">
        <v>949.82</v>
      </c>
      <c r="C8" s="88">
        <f>2358+B8</f>
        <v>3307.82</v>
      </c>
      <c r="D8" s="88">
        <v>0</v>
      </c>
      <c r="E8" s="88">
        <v>0</v>
      </c>
    </row>
    <row r="9" spans="1:5" ht="23.25" customHeight="1">
      <c r="A9" s="38" t="s">
        <v>164</v>
      </c>
      <c r="B9" s="88">
        <v>1139.79</v>
      </c>
      <c r="C9" s="88">
        <f>2829.57+B9</f>
        <v>3969.36</v>
      </c>
      <c r="D9" s="88">
        <v>0</v>
      </c>
      <c r="E9" s="88">
        <v>0</v>
      </c>
    </row>
    <row r="10" spans="1:5" ht="23.25" customHeight="1">
      <c r="A10" s="38" t="s">
        <v>165</v>
      </c>
      <c r="B10" s="88">
        <v>300</v>
      </c>
      <c r="C10" s="88">
        <f>154505+B10</f>
        <v>154805</v>
      </c>
      <c r="D10" s="88">
        <v>5215</v>
      </c>
      <c r="E10" s="88">
        <f>105863+D10</f>
        <v>111078</v>
      </c>
    </row>
    <row r="11" spans="1:5" ht="23.25" customHeight="1">
      <c r="A11" s="38" t="s">
        <v>166</v>
      </c>
      <c r="B11" s="88">
        <v>0</v>
      </c>
      <c r="C11" s="88">
        <v>0</v>
      </c>
      <c r="D11" s="88">
        <v>0</v>
      </c>
      <c r="E11" s="88">
        <v>0</v>
      </c>
    </row>
    <row r="12" spans="1:5" ht="23.25" customHeight="1">
      <c r="A12" s="38" t="s">
        <v>48</v>
      </c>
      <c r="B12" s="88">
        <v>0</v>
      </c>
      <c r="C12" s="88">
        <v>2252.99</v>
      </c>
      <c r="D12" s="88">
        <v>0</v>
      </c>
      <c r="E12" s="88">
        <v>0</v>
      </c>
    </row>
    <row r="13" spans="1:5" ht="23.25" customHeight="1">
      <c r="A13" s="42" t="s">
        <v>167</v>
      </c>
      <c r="B13" s="89">
        <v>0</v>
      </c>
      <c r="C13" s="89">
        <v>6003</v>
      </c>
      <c r="D13" s="89">
        <v>0</v>
      </c>
      <c r="E13" s="89">
        <v>6003</v>
      </c>
    </row>
    <row r="14" spans="1:5" ht="23.25" customHeight="1">
      <c r="A14" s="42" t="s">
        <v>398</v>
      </c>
      <c r="B14" s="89">
        <v>0</v>
      </c>
      <c r="C14" s="89">
        <v>6723</v>
      </c>
      <c r="D14" s="89">
        <v>0</v>
      </c>
      <c r="E14" s="89">
        <v>6723</v>
      </c>
    </row>
    <row r="15" spans="1:5" ht="23.25" customHeight="1">
      <c r="A15" s="43" t="s">
        <v>213</v>
      </c>
      <c r="B15" s="90">
        <v>12671</v>
      </c>
      <c r="C15" s="90">
        <f>28024+B15</f>
        <v>40695</v>
      </c>
      <c r="D15" s="90">
        <v>12671</v>
      </c>
      <c r="E15" s="90">
        <f>28024+D15</f>
        <v>40695</v>
      </c>
    </row>
    <row r="16" spans="1:5" s="54" customFormat="1" ht="23.25" customHeight="1" thickBot="1">
      <c r="A16" s="91"/>
      <c r="B16" s="92">
        <f>SUM(B7:B15)</f>
        <v>42399.18</v>
      </c>
      <c r="C16" s="92">
        <f>SUM(C7:C15)</f>
        <v>275693.97</v>
      </c>
      <c r="D16" s="92">
        <f>SUM(D7:D15)</f>
        <v>22707.4</v>
      </c>
      <c r="E16" s="92">
        <f>SUM(E7:E15)</f>
        <v>206821.76</v>
      </c>
    </row>
    <row r="17" ht="23.25" customHeight="1" thickTop="1"/>
    <row r="18" spans="1:5" ht="23.25" customHeight="1">
      <c r="A18" s="54" t="s">
        <v>385</v>
      </c>
      <c r="B18" s="84"/>
      <c r="C18" s="84"/>
      <c r="D18" s="85"/>
      <c r="E18" s="84"/>
    </row>
    <row r="19" spans="1:5" ht="23.25" customHeight="1">
      <c r="A19" s="181" t="s">
        <v>18</v>
      </c>
      <c r="B19" s="179" t="s">
        <v>161</v>
      </c>
      <c r="C19" s="179"/>
      <c r="D19" s="182"/>
      <c r="E19" s="183"/>
    </row>
    <row r="20" spans="1:5" ht="23.25" customHeight="1">
      <c r="A20" s="181"/>
      <c r="B20" s="86" t="s">
        <v>17</v>
      </c>
      <c r="C20" s="86" t="s">
        <v>105</v>
      </c>
      <c r="D20" s="128"/>
      <c r="E20" s="129"/>
    </row>
    <row r="21" spans="1:5" ht="23.25" customHeight="1">
      <c r="A21" s="35" t="s">
        <v>386</v>
      </c>
      <c r="B21" s="87">
        <v>0</v>
      </c>
      <c r="C21" s="125">
        <v>52000</v>
      </c>
      <c r="D21" s="130"/>
      <c r="E21" s="131"/>
    </row>
    <row r="22" spans="1:5" ht="23.25" customHeight="1">
      <c r="A22" s="38" t="s">
        <v>387</v>
      </c>
      <c r="B22" s="88">
        <v>0</v>
      </c>
      <c r="C22" s="126">
        <v>143000</v>
      </c>
      <c r="D22" s="130"/>
      <c r="E22" s="131"/>
    </row>
    <row r="23" spans="1:5" ht="23.25" customHeight="1">
      <c r="A23" s="38" t="s">
        <v>388</v>
      </c>
      <c r="B23" s="88">
        <v>0</v>
      </c>
      <c r="C23" s="126">
        <v>249000</v>
      </c>
      <c r="D23" s="130"/>
      <c r="E23" s="131"/>
    </row>
    <row r="24" spans="1:5" ht="23.25" customHeight="1">
      <c r="A24" s="38" t="s">
        <v>389</v>
      </c>
      <c r="B24" s="88">
        <v>0</v>
      </c>
      <c r="C24" s="126">
        <v>252500</v>
      </c>
      <c r="D24" s="130"/>
      <c r="E24" s="131"/>
    </row>
    <row r="25" spans="1:5" ht="23.25" customHeight="1">
      <c r="A25" s="38" t="s">
        <v>391</v>
      </c>
      <c r="B25" s="88">
        <v>0</v>
      </c>
      <c r="C25" s="126">
        <v>258500</v>
      </c>
      <c r="D25" s="130"/>
      <c r="E25" s="131"/>
    </row>
    <row r="26" spans="1:5" ht="23.25" customHeight="1">
      <c r="A26" s="137" t="s">
        <v>400</v>
      </c>
      <c r="B26" s="88">
        <v>0</v>
      </c>
      <c r="C26" s="88">
        <v>182000</v>
      </c>
      <c r="D26" s="130"/>
      <c r="E26" s="131"/>
    </row>
    <row r="27" spans="1:5" ht="23.25" customHeight="1">
      <c r="A27" s="135" t="s">
        <v>399</v>
      </c>
      <c r="B27" s="88">
        <v>0</v>
      </c>
      <c r="C27" s="88">
        <v>350000</v>
      </c>
      <c r="D27" s="130"/>
      <c r="E27" s="131"/>
    </row>
    <row r="28" spans="1:5" ht="23.25" customHeight="1">
      <c r="A28" s="136" t="s">
        <v>401</v>
      </c>
      <c r="B28" s="88">
        <v>0</v>
      </c>
      <c r="C28" s="88">
        <v>99500</v>
      </c>
      <c r="D28" s="130"/>
      <c r="E28" s="131"/>
    </row>
    <row r="29" spans="1:5" ht="23.25" customHeight="1">
      <c r="A29" s="146" t="s">
        <v>402</v>
      </c>
      <c r="B29" s="88">
        <v>0</v>
      </c>
      <c r="C29" s="88">
        <v>319750</v>
      </c>
      <c r="D29" s="130"/>
      <c r="E29" s="131"/>
    </row>
    <row r="30" spans="1:5" ht="23.25" customHeight="1">
      <c r="A30" s="147" t="s">
        <v>403</v>
      </c>
      <c r="B30" s="88">
        <v>0</v>
      </c>
      <c r="C30" s="88">
        <v>299000</v>
      </c>
      <c r="D30" s="130"/>
      <c r="E30" s="131"/>
    </row>
    <row r="31" spans="1:5" ht="23.25" customHeight="1">
      <c r="A31" s="43"/>
      <c r="B31" s="90"/>
      <c r="C31" s="127"/>
      <c r="D31" s="130"/>
      <c r="E31" s="131"/>
    </row>
    <row r="32" spans="1:5" ht="23.25" customHeight="1" thickBot="1">
      <c r="A32" s="91"/>
      <c r="B32" s="92">
        <f>SUM(B21:B31)</f>
        <v>0</v>
      </c>
      <c r="C32" s="156">
        <f>SUM(C21:C31)</f>
        <v>2205250</v>
      </c>
      <c r="D32" s="132"/>
      <c r="E32" s="133"/>
    </row>
    <row r="33" spans="1:5" ht="23.25" customHeight="1" thickTop="1">
      <c r="A33" s="139"/>
      <c r="B33" s="133"/>
      <c r="C33" s="133"/>
      <c r="D33" s="133"/>
      <c r="E33" s="133"/>
    </row>
    <row r="34" spans="1:5" ht="23.25" customHeight="1">
      <c r="A34" s="139"/>
      <c r="B34" s="133"/>
      <c r="C34" s="133"/>
      <c r="D34" s="133"/>
      <c r="E34" s="133"/>
    </row>
    <row r="35" spans="1:5" ht="23.25" customHeight="1">
      <c r="A35" s="139"/>
      <c r="B35" s="133"/>
      <c r="C35" s="133"/>
      <c r="D35" s="133"/>
      <c r="E35" s="133"/>
    </row>
    <row r="36" spans="4:5" ht="23.25" customHeight="1">
      <c r="D36" s="131"/>
      <c r="E36" s="134"/>
    </row>
    <row r="37" spans="1:5" ht="23.25" customHeight="1">
      <c r="A37" s="54" t="s">
        <v>392</v>
      </c>
      <c r="B37" s="84"/>
      <c r="C37" s="84"/>
      <c r="D37" s="85"/>
      <c r="E37" s="84"/>
    </row>
    <row r="38" spans="1:5" ht="23.25" customHeight="1">
      <c r="A38" s="181" t="s">
        <v>18</v>
      </c>
      <c r="B38" s="179" t="s">
        <v>160</v>
      </c>
      <c r="C38" s="179"/>
      <c r="D38" s="182"/>
      <c r="E38" s="183"/>
    </row>
    <row r="39" spans="1:5" ht="23.25" customHeight="1">
      <c r="A39" s="181"/>
      <c r="B39" s="86" t="s">
        <v>17</v>
      </c>
      <c r="C39" s="86" t="s">
        <v>105</v>
      </c>
      <c r="D39" s="128"/>
      <c r="E39" s="129"/>
    </row>
    <row r="40" spans="1:5" ht="23.25" customHeight="1">
      <c r="A40" s="35" t="s">
        <v>390</v>
      </c>
      <c r="B40" s="87">
        <v>0</v>
      </c>
      <c r="C40" s="87">
        <v>35880</v>
      </c>
      <c r="D40" s="130"/>
      <c r="E40" s="131"/>
    </row>
    <row r="41" spans="1:5" ht="23.25" customHeight="1">
      <c r="A41" s="138" t="s">
        <v>404</v>
      </c>
      <c r="B41" s="89">
        <v>0</v>
      </c>
      <c r="C41" s="89">
        <v>19000</v>
      </c>
      <c r="D41" s="130"/>
      <c r="E41" s="131"/>
    </row>
    <row r="42" spans="1:5" ht="23.25" customHeight="1">
      <c r="A42" s="148" t="s">
        <v>456</v>
      </c>
      <c r="B42" s="88">
        <v>0</v>
      </c>
      <c r="C42" s="88">
        <v>60990</v>
      </c>
      <c r="D42" s="130"/>
      <c r="E42" s="131"/>
    </row>
    <row r="43" spans="1:5" ht="23.25" customHeight="1">
      <c r="A43" s="149" t="s">
        <v>470</v>
      </c>
      <c r="B43" s="88">
        <v>0</v>
      </c>
      <c r="C43" s="88">
        <v>129000</v>
      </c>
      <c r="D43" s="130"/>
      <c r="E43" s="131"/>
    </row>
    <row r="44" spans="1:5" ht="23.25" customHeight="1">
      <c r="A44" s="152" t="s">
        <v>471</v>
      </c>
      <c r="B44" s="88">
        <v>0</v>
      </c>
      <c r="C44" s="88">
        <v>342000</v>
      </c>
      <c r="D44" s="130"/>
      <c r="E44" s="131"/>
    </row>
    <row r="45" spans="1:5" ht="23.25" customHeight="1">
      <c r="A45" s="153" t="s">
        <v>501</v>
      </c>
      <c r="B45" s="88">
        <v>139500</v>
      </c>
      <c r="C45" s="88">
        <v>139500</v>
      </c>
      <c r="D45" s="130"/>
      <c r="E45" s="131"/>
    </row>
    <row r="46" spans="1:5" ht="23.25" customHeight="1">
      <c r="A46" s="154" t="s">
        <v>498</v>
      </c>
      <c r="B46" s="88">
        <v>657000</v>
      </c>
      <c r="C46" s="88">
        <v>657000</v>
      </c>
      <c r="D46" s="130"/>
      <c r="E46" s="131"/>
    </row>
    <row r="47" spans="1:5" ht="23.25" customHeight="1">
      <c r="A47" s="154" t="s">
        <v>499</v>
      </c>
      <c r="B47" s="88">
        <v>722000</v>
      </c>
      <c r="C47" s="88">
        <v>722000</v>
      </c>
      <c r="D47" s="130"/>
      <c r="E47" s="131"/>
    </row>
    <row r="48" spans="1:5" ht="23.25" customHeight="1">
      <c r="A48" s="154" t="s">
        <v>502</v>
      </c>
      <c r="B48" s="88">
        <v>803000</v>
      </c>
      <c r="C48" s="88">
        <v>803000</v>
      </c>
      <c r="D48" s="130"/>
      <c r="E48" s="131"/>
    </row>
    <row r="49" spans="1:5" ht="23.25" customHeight="1">
      <c r="A49" s="155" t="s">
        <v>500</v>
      </c>
      <c r="B49" s="88">
        <v>397500</v>
      </c>
      <c r="C49" s="88">
        <v>397500</v>
      </c>
      <c r="D49" s="130"/>
      <c r="E49" s="131"/>
    </row>
    <row r="50" spans="1:5" ht="23.25" customHeight="1">
      <c r="A50" s="43"/>
      <c r="B50" s="90"/>
      <c r="C50" s="90"/>
      <c r="D50" s="130"/>
      <c r="E50" s="131"/>
    </row>
    <row r="51" spans="1:5" ht="23.25" customHeight="1" thickBot="1">
      <c r="A51" s="91"/>
      <c r="B51" s="157">
        <f>SUM(B40:B50)</f>
        <v>2719000</v>
      </c>
      <c r="C51" s="157">
        <f>SUM(C40:C50)</f>
        <v>3305870</v>
      </c>
      <c r="D51" s="132"/>
      <c r="E51" s="133"/>
    </row>
    <row r="52" ht="23.25" customHeight="1" thickTop="1"/>
  </sheetData>
  <sheetProtection/>
  <mergeCells count="12">
    <mergeCell ref="A19:A20"/>
    <mergeCell ref="B19:C19"/>
    <mergeCell ref="D19:E19"/>
    <mergeCell ref="A38:A39"/>
    <mergeCell ref="B38:C38"/>
    <mergeCell ref="D38:E38"/>
    <mergeCell ref="A1:E1"/>
    <mergeCell ref="A2:E2"/>
    <mergeCell ref="A3:E3"/>
    <mergeCell ref="B5:C5"/>
    <mergeCell ref="D5:E5"/>
    <mergeCell ref="A5:A6"/>
  </mergeCells>
  <printOptions horizontalCentered="1"/>
  <pageMargins left="0" right="0" top="0.1968503937007874" bottom="0.1968503937007874" header="1.2598425196850394" footer="1.496062992125984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="150" zoomScaleSheetLayoutView="150" zoomScalePageLayoutView="0" workbookViewId="0" topLeftCell="A49">
      <selection activeCell="D71" sqref="D71"/>
    </sheetView>
  </sheetViews>
  <sheetFormatPr defaultColWidth="9.140625" defaultRowHeight="23.25" customHeight="1"/>
  <cols>
    <col min="1" max="1" width="47.28125" style="31" customWidth="1"/>
    <col min="2" max="2" width="10.57421875" style="46" customWidth="1"/>
    <col min="3" max="5" width="15.7109375" style="83" customWidth="1"/>
    <col min="6" max="16384" width="9.140625" style="31" customWidth="1"/>
  </cols>
  <sheetData>
    <row r="1" spans="1:5" s="54" customFormat="1" ht="23.25" customHeight="1">
      <c r="A1" s="184" t="s">
        <v>259</v>
      </c>
      <c r="B1" s="184"/>
      <c r="C1" s="184"/>
      <c r="D1" s="184"/>
      <c r="E1" s="184"/>
    </row>
    <row r="2" spans="1:5" s="54" customFormat="1" ht="23.25" customHeight="1">
      <c r="A2" s="178" t="s">
        <v>305</v>
      </c>
      <c r="B2" s="178"/>
      <c r="C2" s="178"/>
      <c r="D2" s="178"/>
      <c r="E2" s="178"/>
    </row>
    <row r="3" spans="1:5" s="54" customFormat="1" ht="23.25" customHeight="1">
      <c r="A3" s="178" t="s">
        <v>482</v>
      </c>
      <c r="B3" s="178"/>
      <c r="C3" s="178"/>
      <c r="D3" s="178"/>
      <c r="E3" s="178"/>
    </row>
    <row r="4" spans="1:5" ht="23.25" customHeight="1">
      <c r="A4" s="52"/>
      <c r="B4" s="52"/>
      <c r="C4" s="52"/>
      <c r="D4" s="52"/>
      <c r="E4" s="52"/>
    </row>
    <row r="5" spans="1:5" s="29" customFormat="1" ht="23.25" customHeight="1">
      <c r="A5" s="185"/>
      <c r="B5" s="187" t="s">
        <v>37</v>
      </c>
      <c r="C5" s="187" t="s">
        <v>4</v>
      </c>
      <c r="D5" s="187" t="s">
        <v>306</v>
      </c>
      <c r="E5" s="187" t="s">
        <v>307</v>
      </c>
    </row>
    <row r="6" spans="1:8" s="29" customFormat="1" ht="23.25" customHeight="1">
      <c r="A6" s="186"/>
      <c r="B6" s="188"/>
      <c r="C6" s="188"/>
      <c r="D6" s="188"/>
      <c r="E6" s="188"/>
      <c r="H6" s="29" t="s">
        <v>254</v>
      </c>
    </row>
    <row r="7" spans="1:5" ht="23.25" customHeight="1">
      <c r="A7" s="77" t="s">
        <v>38</v>
      </c>
      <c r="B7" s="50"/>
      <c r="C7" s="78"/>
      <c r="D7" s="78"/>
      <c r="E7" s="78"/>
    </row>
    <row r="8" spans="1:5" ht="23.25" customHeight="1">
      <c r="A8" s="77" t="s">
        <v>39</v>
      </c>
      <c r="B8" s="59" t="s">
        <v>91</v>
      </c>
      <c r="C8" s="78"/>
      <c r="D8" s="78"/>
      <c r="E8" s="78"/>
    </row>
    <row r="9" spans="1:5" ht="23.25" customHeight="1">
      <c r="A9" s="49" t="s">
        <v>40</v>
      </c>
      <c r="B9" s="50" t="s">
        <v>59</v>
      </c>
      <c r="C9" s="78">
        <v>100000</v>
      </c>
      <c r="D9" s="78">
        <f>25674.25+E9</f>
        <v>47386.75</v>
      </c>
      <c r="E9" s="78">
        <v>21712.5</v>
      </c>
    </row>
    <row r="10" spans="1:5" ht="23.25" customHeight="1">
      <c r="A10" s="49" t="s">
        <v>41</v>
      </c>
      <c r="B10" s="50" t="s">
        <v>60</v>
      </c>
      <c r="C10" s="78">
        <v>150000</v>
      </c>
      <c r="D10" s="78">
        <f>41972.38+E10</f>
        <v>57099.72</v>
      </c>
      <c r="E10" s="78">
        <v>15127.34</v>
      </c>
    </row>
    <row r="11" spans="1:5" ht="23.25" customHeight="1">
      <c r="A11" s="49" t="s">
        <v>42</v>
      </c>
      <c r="B11" s="50" t="s">
        <v>61</v>
      </c>
      <c r="C11" s="78">
        <v>1000</v>
      </c>
      <c r="D11" s="78">
        <f>0+E11</f>
        <v>2040</v>
      </c>
      <c r="E11" s="78">
        <v>2040</v>
      </c>
    </row>
    <row r="12" spans="1:5" ht="23.25" customHeight="1">
      <c r="A12" s="49"/>
      <c r="B12" s="50"/>
      <c r="C12" s="78"/>
      <c r="D12" s="78"/>
      <c r="E12" s="78"/>
    </row>
    <row r="13" spans="1:5" ht="23.25" customHeight="1">
      <c r="A13" s="49"/>
      <c r="B13" s="50"/>
      <c r="C13" s="78"/>
      <c r="D13" s="78"/>
      <c r="E13" s="78"/>
    </row>
    <row r="14" spans="1:5" ht="23.25" customHeight="1">
      <c r="A14" s="49"/>
      <c r="B14" s="50"/>
      <c r="C14" s="78"/>
      <c r="D14" s="78"/>
      <c r="E14" s="78"/>
    </row>
    <row r="15" spans="1:5" s="54" customFormat="1" ht="23.25" customHeight="1">
      <c r="A15" s="79" t="s">
        <v>43</v>
      </c>
      <c r="B15" s="33"/>
      <c r="C15" s="80">
        <f>SUM(C9:C11)</f>
        <v>251000</v>
      </c>
      <c r="D15" s="80">
        <f>SUM(D9:D11)</f>
        <v>106526.47</v>
      </c>
      <c r="E15" s="80">
        <f>SUM(E9:E11)</f>
        <v>38879.84</v>
      </c>
    </row>
    <row r="16" spans="1:5" ht="23.25" customHeight="1">
      <c r="A16" s="77" t="s">
        <v>44</v>
      </c>
      <c r="B16" s="59" t="s">
        <v>92</v>
      </c>
      <c r="C16" s="78"/>
      <c r="D16" s="78"/>
      <c r="E16" s="78"/>
    </row>
    <row r="17" spans="1:5" ht="23.25" customHeight="1">
      <c r="A17" s="49" t="s">
        <v>362</v>
      </c>
      <c r="B17" s="50" t="s">
        <v>263</v>
      </c>
      <c r="C17" s="78">
        <v>2000</v>
      </c>
      <c r="D17" s="78">
        <f>1707.2+E17</f>
        <v>1707.2</v>
      </c>
      <c r="E17" s="78">
        <v>0</v>
      </c>
    </row>
    <row r="18" spans="1:5" ht="23.25" customHeight="1">
      <c r="A18" s="49" t="s">
        <v>376</v>
      </c>
      <c r="B18" s="50" t="s">
        <v>322</v>
      </c>
      <c r="C18" s="78">
        <v>0</v>
      </c>
      <c r="D18" s="78">
        <f>20+E18</f>
        <v>20</v>
      </c>
      <c r="E18" s="78">
        <v>0</v>
      </c>
    </row>
    <row r="19" spans="1:5" ht="23.25" customHeight="1">
      <c r="A19" s="49" t="s">
        <v>377</v>
      </c>
      <c r="B19" s="50" t="s">
        <v>374</v>
      </c>
      <c r="C19" s="78">
        <v>95000</v>
      </c>
      <c r="D19" s="78">
        <f>57840+E19</f>
        <v>64840</v>
      </c>
      <c r="E19" s="78">
        <v>7000</v>
      </c>
    </row>
    <row r="20" spans="1:5" ht="23.25" customHeight="1">
      <c r="A20" s="49" t="s">
        <v>378</v>
      </c>
      <c r="B20" s="50" t="s">
        <v>288</v>
      </c>
      <c r="C20" s="78">
        <v>4000</v>
      </c>
      <c r="D20" s="78">
        <v>0</v>
      </c>
      <c r="E20" s="78">
        <v>0</v>
      </c>
    </row>
    <row r="21" spans="1:5" ht="23.25" customHeight="1">
      <c r="A21" s="49" t="s">
        <v>379</v>
      </c>
      <c r="B21" s="50" t="s">
        <v>148</v>
      </c>
      <c r="C21" s="78">
        <v>1000</v>
      </c>
      <c r="D21" s="78">
        <f>480+E21</f>
        <v>680</v>
      </c>
      <c r="E21" s="78">
        <v>200</v>
      </c>
    </row>
    <row r="22" spans="1:5" ht="23.25" customHeight="1">
      <c r="A22" s="49" t="s">
        <v>380</v>
      </c>
      <c r="B22" s="50" t="s">
        <v>62</v>
      </c>
      <c r="C22" s="78">
        <v>10000</v>
      </c>
      <c r="D22" s="78">
        <f>500+E22</f>
        <v>600</v>
      </c>
      <c r="E22" s="78">
        <v>100</v>
      </c>
    </row>
    <row r="23" spans="1:5" ht="23.25" customHeight="1">
      <c r="A23" s="49" t="s">
        <v>381</v>
      </c>
      <c r="B23" s="50" t="s">
        <v>63</v>
      </c>
      <c r="C23" s="78">
        <v>20000</v>
      </c>
      <c r="D23" s="78">
        <f>29754+E23</f>
        <v>29754</v>
      </c>
      <c r="E23" s="78">
        <v>0</v>
      </c>
    </row>
    <row r="24" spans="1:5" ht="23.25" customHeight="1">
      <c r="A24" s="49" t="s">
        <v>382</v>
      </c>
      <c r="B24" s="50" t="s">
        <v>289</v>
      </c>
      <c r="C24" s="78">
        <v>2000</v>
      </c>
      <c r="D24" s="78">
        <f>0+E24</f>
        <v>800</v>
      </c>
      <c r="E24" s="78">
        <v>800</v>
      </c>
    </row>
    <row r="25" spans="1:5" ht="23.25" customHeight="1">
      <c r="A25" s="49" t="s">
        <v>363</v>
      </c>
      <c r="B25" s="50"/>
      <c r="C25" s="78"/>
      <c r="D25" s="78"/>
      <c r="E25" s="78"/>
    </row>
    <row r="26" spans="1:5" ht="23.25" customHeight="1">
      <c r="A26" s="49"/>
      <c r="B26" s="50"/>
      <c r="C26" s="78"/>
      <c r="D26" s="78"/>
      <c r="E26" s="78"/>
    </row>
    <row r="27" spans="1:5" ht="23.25" customHeight="1">
      <c r="A27" s="49"/>
      <c r="B27" s="50"/>
      <c r="C27" s="78"/>
      <c r="D27" s="78"/>
      <c r="E27" s="78"/>
    </row>
    <row r="28" spans="1:5" s="54" customFormat="1" ht="23.25" customHeight="1">
      <c r="A28" s="79" t="s">
        <v>43</v>
      </c>
      <c r="B28" s="33"/>
      <c r="C28" s="80">
        <f>SUM(C17:C25)</f>
        <v>134000</v>
      </c>
      <c r="D28" s="80">
        <f>SUM(D17:D25)</f>
        <v>98401.2</v>
      </c>
      <c r="E28" s="80">
        <f>SUM(E17:E25)</f>
        <v>8100</v>
      </c>
    </row>
    <row r="29" spans="1:5" ht="23.25" customHeight="1">
      <c r="A29" s="77" t="s">
        <v>46</v>
      </c>
      <c r="B29" s="59" t="s">
        <v>93</v>
      </c>
      <c r="C29" s="78"/>
      <c r="D29" s="78"/>
      <c r="E29" s="78"/>
    </row>
    <row r="30" spans="1:5" ht="23.25" customHeight="1">
      <c r="A30" s="49" t="s">
        <v>375</v>
      </c>
      <c r="B30" s="50" t="s">
        <v>64</v>
      </c>
      <c r="C30" s="78">
        <v>30000</v>
      </c>
      <c r="D30" s="78">
        <v>175557.45</v>
      </c>
      <c r="E30" s="78">
        <v>0</v>
      </c>
    </row>
    <row r="31" spans="1:5" s="54" customFormat="1" ht="23.25" customHeight="1">
      <c r="A31" s="79" t="s">
        <v>43</v>
      </c>
      <c r="B31" s="33"/>
      <c r="C31" s="80">
        <f>SUM(C30)</f>
        <v>30000</v>
      </c>
      <c r="D31" s="80">
        <f>SUM(D30)</f>
        <v>175557.45</v>
      </c>
      <c r="E31" s="80">
        <f>SUM(E30)</f>
        <v>0</v>
      </c>
    </row>
    <row r="32" spans="1:5" ht="23.25" customHeight="1">
      <c r="A32" s="77" t="s">
        <v>45</v>
      </c>
      <c r="B32" s="59" t="s">
        <v>95</v>
      </c>
      <c r="C32" s="78"/>
      <c r="D32" s="78"/>
      <c r="E32" s="78"/>
    </row>
    <row r="33" spans="1:5" ht="23.25" customHeight="1">
      <c r="A33" s="49" t="s">
        <v>444</v>
      </c>
      <c r="B33" s="50" t="s">
        <v>445</v>
      </c>
      <c r="C33" s="78">
        <v>0</v>
      </c>
      <c r="D33" s="78">
        <v>1000</v>
      </c>
      <c r="E33" s="78">
        <v>0</v>
      </c>
    </row>
    <row r="34" spans="1:5" ht="23.25" customHeight="1">
      <c r="A34" s="49" t="s">
        <v>443</v>
      </c>
      <c r="B34" s="50" t="s">
        <v>65</v>
      </c>
      <c r="C34" s="78">
        <v>20000</v>
      </c>
      <c r="D34" s="78">
        <v>50000</v>
      </c>
      <c r="E34" s="78">
        <v>0</v>
      </c>
    </row>
    <row r="35" spans="1:5" ht="23.25" customHeight="1">
      <c r="A35" s="49" t="s">
        <v>442</v>
      </c>
      <c r="B35" s="50" t="s">
        <v>66</v>
      </c>
      <c r="C35" s="78">
        <v>4000</v>
      </c>
      <c r="D35" s="78">
        <f>3550+E35</f>
        <v>3900</v>
      </c>
      <c r="E35" s="78">
        <v>350</v>
      </c>
    </row>
    <row r="36" spans="1:5" ht="23.25" customHeight="1">
      <c r="A36" s="49"/>
      <c r="B36" s="50"/>
      <c r="C36" s="78"/>
      <c r="D36" s="78"/>
      <c r="E36" s="78"/>
    </row>
    <row r="37" spans="1:5" s="54" customFormat="1" ht="23.25" customHeight="1">
      <c r="A37" s="79" t="s">
        <v>43</v>
      </c>
      <c r="B37" s="33"/>
      <c r="C37" s="80">
        <f>SUM(C33:C35)</f>
        <v>24000</v>
      </c>
      <c r="D37" s="80">
        <f>SUM(D33:D35)</f>
        <v>54900</v>
      </c>
      <c r="E37" s="80">
        <f>SUM(E33:E35)</f>
        <v>350</v>
      </c>
    </row>
    <row r="38" spans="1:5" ht="23.25" customHeight="1">
      <c r="A38" s="77" t="s">
        <v>149</v>
      </c>
      <c r="B38" s="59" t="s">
        <v>151</v>
      </c>
      <c r="C38" s="78"/>
      <c r="D38" s="78"/>
      <c r="E38" s="78"/>
    </row>
    <row r="39" spans="1:5" ht="23.25" customHeight="1">
      <c r="A39" s="77" t="s">
        <v>150</v>
      </c>
      <c r="B39" s="59" t="s">
        <v>97</v>
      </c>
      <c r="C39" s="78"/>
      <c r="D39" s="78"/>
      <c r="E39" s="78"/>
    </row>
    <row r="40" spans="1:5" ht="23.25" customHeight="1">
      <c r="A40" s="49" t="s">
        <v>364</v>
      </c>
      <c r="B40" s="50" t="s">
        <v>67</v>
      </c>
      <c r="C40" s="78">
        <v>7300000</v>
      </c>
      <c r="D40" s="78">
        <v>3247506.62</v>
      </c>
      <c r="E40" s="78">
        <v>0</v>
      </c>
    </row>
    <row r="41" spans="1:5" ht="23.25" customHeight="1">
      <c r="A41" s="49" t="s">
        <v>365</v>
      </c>
      <c r="B41" s="50" t="s">
        <v>68</v>
      </c>
      <c r="C41" s="78">
        <v>3100000</v>
      </c>
      <c r="D41" s="78">
        <v>1285930.86</v>
      </c>
      <c r="E41" s="78">
        <v>0</v>
      </c>
    </row>
    <row r="42" spans="1:5" ht="23.25" customHeight="1">
      <c r="A42" s="49" t="s">
        <v>366</v>
      </c>
      <c r="B42" s="50" t="s">
        <v>264</v>
      </c>
      <c r="C42" s="78">
        <v>20000</v>
      </c>
      <c r="D42" s="78">
        <v>0</v>
      </c>
      <c r="E42" s="78">
        <v>0</v>
      </c>
    </row>
    <row r="43" spans="1:5" ht="23.25" customHeight="1">
      <c r="A43" s="49" t="s">
        <v>367</v>
      </c>
      <c r="B43" s="50" t="s">
        <v>69</v>
      </c>
      <c r="C43" s="78">
        <v>1400000</v>
      </c>
      <c r="D43" s="78">
        <v>724489.95</v>
      </c>
      <c r="E43" s="78">
        <v>0</v>
      </c>
    </row>
    <row r="44" spans="1:5" ht="23.25" customHeight="1">
      <c r="A44" s="49" t="s">
        <v>368</v>
      </c>
      <c r="B44" s="50" t="s">
        <v>70</v>
      </c>
      <c r="C44" s="78">
        <v>3100000</v>
      </c>
      <c r="D44" s="78">
        <v>940042.73</v>
      </c>
      <c r="E44" s="78">
        <v>0</v>
      </c>
    </row>
    <row r="45" spans="1:5" ht="23.25" customHeight="1">
      <c r="A45" s="49" t="s">
        <v>369</v>
      </c>
      <c r="B45" s="50" t="s">
        <v>71</v>
      </c>
      <c r="C45" s="78">
        <v>68000</v>
      </c>
      <c r="D45" s="78">
        <v>16170.92</v>
      </c>
      <c r="E45" s="78">
        <v>0</v>
      </c>
    </row>
    <row r="46" spans="1:5" ht="23.25" customHeight="1">
      <c r="A46" s="49" t="s">
        <v>370</v>
      </c>
      <c r="B46" s="50" t="s">
        <v>72</v>
      </c>
      <c r="C46" s="78">
        <v>68000</v>
      </c>
      <c r="D46" s="78">
        <f>38097.2+E46</f>
        <v>70065.33</v>
      </c>
      <c r="E46" s="78">
        <v>31968.13</v>
      </c>
    </row>
    <row r="47" spans="1:5" ht="23.25" customHeight="1">
      <c r="A47" s="49" t="s">
        <v>371</v>
      </c>
      <c r="B47" s="50" t="s">
        <v>152</v>
      </c>
      <c r="C47" s="78">
        <v>3000</v>
      </c>
      <c r="D47" s="78">
        <f>0+E47</f>
        <v>10</v>
      </c>
      <c r="E47" s="78">
        <v>10</v>
      </c>
    </row>
    <row r="48" spans="1:5" ht="23.25" customHeight="1">
      <c r="A48" s="49" t="s">
        <v>372</v>
      </c>
      <c r="B48" s="50" t="s">
        <v>73</v>
      </c>
      <c r="C48" s="78">
        <v>2000</v>
      </c>
      <c r="D48" s="78">
        <f>561+E48</f>
        <v>7418</v>
      </c>
      <c r="E48" s="78">
        <v>6857</v>
      </c>
    </row>
    <row r="49" spans="1:5" ht="23.25" customHeight="1">
      <c r="A49" s="49" t="s">
        <v>373</v>
      </c>
      <c r="B49" s="50"/>
      <c r="C49" s="78"/>
      <c r="D49" s="78"/>
      <c r="E49" s="78"/>
    </row>
    <row r="50" spans="1:5" s="54" customFormat="1" ht="23.25" customHeight="1">
      <c r="A50" s="79" t="s">
        <v>43</v>
      </c>
      <c r="B50" s="33"/>
      <c r="C50" s="80">
        <f>SUM(C40:C48)</f>
        <v>15061000</v>
      </c>
      <c r="D50" s="80">
        <f>SUM(D40:D48)</f>
        <v>6291634.41</v>
      </c>
      <c r="E50" s="80">
        <f>SUM(E40:E48)</f>
        <v>38835.130000000005</v>
      </c>
    </row>
    <row r="51" spans="1:5" ht="23.25" customHeight="1">
      <c r="A51" s="77" t="s">
        <v>47</v>
      </c>
      <c r="B51" s="59" t="s">
        <v>98</v>
      </c>
      <c r="C51" s="78"/>
      <c r="D51" s="78"/>
      <c r="E51" s="78"/>
    </row>
    <row r="52" spans="1:5" ht="23.25" customHeight="1">
      <c r="A52" s="77" t="s">
        <v>153</v>
      </c>
      <c r="B52" s="59" t="s">
        <v>74</v>
      </c>
      <c r="C52" s="78"/>
      <c r="D52" s="78"/>
      <c r="E52" s="78"/>
    </row>
    <row r="53" spans="1:5" ht="23.25" customHeight="1">
      <c r="A53" s="49" t="s">
        <v>154</v>
      </c>
      <c r="B53" s="50" t="s">
        <v>156</v>
      </c>
      <c r="C53" s="78">
        <v>15000000</v>
      </c>
      <c r="D53" s="78">
        <v>15694674</v>
      </c>
      <c r="E53" s="78">
        <v>0</v>
      </c>
    </row>
    <row r="54" spans="1:5" ht="23.25" customHeight="1">
      <c r="A54" s="49" t="s">
        <v>155</v>
      </c>
      <c r="B54" s="50"/>
      <c r="C54" s="78"/>
      <c r="D54" s="78"/>
      <c r="E54" s="78"/>
    </row>
    <row r="55" spans="1:5" s="54" customFormat="1" ht="23.25" customHeight="1">
      <c r="A55" s="79" t="s">
        <v>43</v>
      </c>
      <c r="B55" s="33"/>
      <c r="C55" s="80">
        <f>SUM(C53:C54)</f>
        <v>15000000</v>
      </c>
      <c r="D55" s="80">
        <f>SUM(D53:D54)</f>
        <v>15694674</v>
      </c>
      <c r="E55" s="80">
        <f>SUM(E53:E54)</f>
        <v>0</v>
      </c>
    </row>
    <row r="56" spans="1:5" s="54" customFormat="1" ht="23.25" customHeight="1">
      <c r="A56" s="79" t="s">
        <v>446</v>
      </c>
      <c r="B56" s="33"/>
      <c r="C56" s="80">
        <f>+C15+C28+C31+C37+C50+C55</f>
        <v>30500000</v>
      </c>
      <c r="D56" s="80">
        <f>+D15+D28+D31+D37+D50+D55</f>
        <v>22421693.53</v>
      </c>
      <c r="E56" s="80">
        <f>+E15+E28+E31+E37+E50+E55</f>
        <v>86164.97</v>
      </c>
    </row>
    <row r="57" spans="1:5" ht="23.25" customHeight="1">
      <c r="A57" s="77" t="s">
        <v>308</v>
      </c>
      <c r="B57" s="59" t="s">
        <v>309</v>
      </c>
      <c r="C57" s="78"/>
      <c r="D57" s="78"/>
      <c r="E57" s="78"/>
    </row>
    <row r="58" spans="1:5" ht="23.25" customHeight="1">
      <c r="A58" s="77" t="s">
        <v>310</v>
      </c>
      <c r="B58" s="59" t="s">
        <v>134</v>
      </c>
      <c r="C58" s="78"/>
      <c r="D58" s="78"/>
      <c r="E58" s="78"/>
    </row>
    <row r="59" spans="1:5" ht="23.25" customHeight="1">
      <c r="A59" s="49" t="s">
        <v>311</v>
      </c>
      <c r="B59" s="50" t="s">
        <v>312</v>
      </c>
      <c r="C59" s="78">
        <v>0</v>
      </c>
      <c r="D59" s="78">
        <f>291980+E59</f>
        <v>350830</v>
      </c>
      <c r="E59" s="78">
        <v>58850</v>
      </c>
    </row>
    <row r="60" spans="1:5" ht="23.25" customHeight="1">
      <c r="A60" s="49" t="s">
        <v>313</v>
      </c>
      <c r="B60" s="50" t="s">
        <v>312</v>
      </c>
      <c r="C60" s="78">
        <v>0</v>
      </c>
      <c r="D60" s="78">
        <f>23020+E60</f>
        <v>27170</v>
      </c>
      <c r="E60" s="78">
        <v>4150</v>
      </c>
    </row>
    <row r="61" spans="1:5" ht="23.25" customHeight="1">
      <c r="A61" s="49" t="s">
        <v>451</v>
      </c>
      <c r="B61" s="50" t="s">
        <v>312</v>
      </c>
      <c r="C61" s="78">
        <v>0</v>
      </c>
      <c r="D61" s="78">
        <f>62245+E61</f>
        <v>74775</v>
      </c>
      <c r="E61" s="78">
        <v>12530</v>
      </c>
    </row>
    <row r="62" spans="1:5" ht="23.25" customHeight="1">
      <c r="A62" s="49" t="s">
        <v>452</v>
      </c>
      <c r="B62" s="50" t="s">
        <v>312</v>
      </c>
      <c r="C62" s="78">
        <v>0</v>
      </c>
      <c r="D62" s="78">
        <f>12270+E62</f>
        <v>14740</v>
      </c>
      <c r="E62" s="78">
        <v>2470</v>
      </c>
    </row>
    <row r="63" spans="1:5" ht="23.25" customHeight="1">
      <c r="A63" s="49" t="s">
        <v>453</v>
      </c>
      <c r="B63" s="50" t="s">
        <v>312</v>
      </c>
      <c r="C63" s="78">
        <v>0</v>
      </c>
      <c r="D63" s="78">
        <f>13860+E63</f>
        <v>17010</v>
      </c>
      <c r="E63" s="78">
        <v>3150</v>
      </c>
    </row>
    <row r="64" spans="1:5" ht="23.25" customHeight="1">
      <c r="A64" s="49" t="s">
        <v>454</v>
      </c>
      <c r="B64" s="50" t="s">
        <v>314</v>
      </c>
      <c r="C64" s="78">
        <v>0</v>
      </c>
      <c r="D64" s="78">
        <f>7156800+E64</f>
        <v>7156800</v>
      </c>
      <c r="E64" s="78">
        <v>0</v>
      </c>
    </row>
    <row r="65" spans="1:5" ht="23.25" customHeight="1">
      <c r="A65" s="49" t="s">
        <v>455</v>
      </c>
      <c r="B65" s="50" t="s">
        <v>314</v>
      </c>
      <c r="C65" s="78">
        <v>0</v>
      </c>
      <c r="D65" s="78">
        <v>918000</v>
      </c>
      <c r="E65" s="78">
        <v>0</v>
      </c>
    </row>
    <row r="66" spans="1:5" s="54" customFormat="1" ht="23.25" customHeight="1">
      <c r="A66" s="79" t="s">
        <v>43</v>
      </c>
      <c r="B66" s="33"/>
      <c r="C66" s="80">
        <f>SUM(C59:C65)</f>
        <v>0</v>
      </c>
      <c r="D66" s="80">
        <f>SUM(D59:D65)</f>
        <v>8559325</v>
      </c>
      <c r="E66" s="80">
        <f>SUM(E59:E65)</f>
        <v>81150</v>
      </c>
    </row>
    <row r="67" spans="1:5" s="54" customFormat="1" ht="23.25" customHeight="1" thickBot="1">
      <c r="A67" s="79" t="s">
        <v>447</v>
      </c>
      <c r="B67" s="81"/>
      <c r="C67" s="82">
        <f>+C56+C66</f>
        <v>30500000</v>
      </c>
      <c r="D67" s="82">
        <f>+D56+D66</f>
        <v>30981018.53</v>
      </c>
      <c r="E67" s="82">
        <f>+E56+E66</f>
        <v>167314.97</v>
      </c>
    </row>
    <row r="68" ht="23.25" customHeight="1" thickTop="1"/>
  </sheetData>
  <sheetProtection/>
  <mergeCells count="8">
    <mergeCell ref="A1:E1"/>
    <mergeCell ref="A2:E2"/>
    <mergeCell ref="A3:E3"/>
    <mergeCell ref="A5:A6"/>
    <mergeCell ref="B5:B6"/>
    <mergeCell ref="C5:C6"/>
    <mergeCell ref="D5:D6"/>
    <mergeCell ref="E5:E6"/>
  </mergeCells>
  <printOptions horizontalCentered="1"/>
  <pageMargins left="0.2362204724409449" right="0" top="0.3937007874015748" bottom="0.15748031496062992" header="0.5118110236220472" footer="0.5118110236220472"/>
  <pageSetup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1"/>
  <sheetViews>
    <sheetView view="pageBreakPreview" zoomScale="150" zoomScaleSheetLayoutView="150" zoomScalePageLayoutView="0" workbookViewId="0" topLeftCell="A55">
      <selection activeCell="A1" sqref="A1:IV16384"/>
    </sheetView>
  </sheetViews>
  <sheetFormatPr defaultColWidth="9.140625" defaultRowHeight="22.5" customHeight="1"/>
  <cols>
    <col min="1" max="2" width="16.7109375" style="41" customWidth="1"/>
    <col min="3" max="3" width="9.140625" style="31" customWidth="1"/>
    <col min="4" max="4" width="11.57421875" style="31" customWidth="1"/>
    <col min="5" max="5" width="9.140625" style="31" customWidth="1"/>
    <col min="6" max="6" width="10.28125" style="31" customWidth="1"/>
    <col min="7" max="7" width="15.7109375" style="46" customWidth="1"/>
    <col min="8" max="8" width="16.7109375" style="41" customWidth="1"/>
    <col min="9" max="9" width="16.57421875" style="31" bestFit="1" customWidth="1"/>
    <col min="10" max="10" width="2.8515625" style="31" customWidth="1"/>
    <col min="11" max="11" width="23.57421875" style="31" customWidth="1"/>
    <col min="12" max="12" width="31.28125" style="31" customWidth="1"/>
    <col min="13" max="13" width="9.140625" style="31" customWidth="1"/>
    <col min="14" max="14" width="16.00390625" style="31" customWidth="1"/>
    <col min="15" max="16384" width="9.140625" style="31" customWidth="1"/>
  </cols>
  <sheetData>
    <row r="1" spans="1:3" ht="22.5" customHeight="1">
      <c r="A1" s="53"/>
      <c r="B1" s="53"/>
      <c r="C1" s="53" t="s">
        <v>0</v>
      </c>
    </row>
    <row r="2" spans="1:3" ht="22.5" customHeight="1">
      <c r="A2" s="53"/>
      <c r="B2" s="53"/>
      <c r="C2" s="53" t="s">
        <v>1</v>
      </c>
    </row>
    <row r="3" spans="6:7" ht="22.5" customHeight="1">
      <c r="F3" s="54"/>
      <c r="G3" s="55" t="s">
        <v>361</v>
      </c>
    </row>
    <row r="4" spans="1:8" ht="22.5" customHeight="1">
      <c r="A4" s="190" t="s">
        <v>2</v>
      </c>
      <c r="B4" s="190"/>
      <c r="C4" s="190"/>
      <c r="D4" s="190"/>
      <c r="E4" s="190"/>
      <c r="F4" s="190"/>
      <c r="G4" s="190"/>
      <c r="H4" s="190"/>
    </row>
    <row r="5" spans="1:8" s="54" customFormat="1" ht="22.5" customHeight="1" thickBot="1">
      <c r="A5" s="53"/>
      <c r="B5" s="53"/>
      <c r="F5" s="53" t="s">
        <v>481</v>
      </c>
      <c r="G5" s="55"/>
      <c r="H5" s="53"/>
    </row>
    <row r="6" spans="1:8" s="54" customFormat="1" ht="22.5" customHeight="1" thickTop="1">
      <c r="A6" s="189" t="s">
        <v>3</v>
      </c>
      <c r="B6" s="189"/>
      <c r="C6" s="191" t="s">
        <v>18</v>
      </c>
      <c r="D6" s="191"/>
      <c r="E6" s="191"/>
      <c r="F6" s="191"/>
      <c r="G6" s="57"/>
      <c r="H6" s="56" t="s">
        <v>17</v>
      </c>
    </row>
    <row r="7" spans="1:8" s="54" customFormat="1" ht="22.5" customHeight="1">
      <c r="A7" s="58" t="s">
        <v>4</v>
      </c>
      <c r="B7" s="58" t="s">
        <v>6</v>
      </c>
      <c r="C7" s="192"/>
      <c r="D7" s="192"/>
      <c r="E7" s="192"/>
      <c r="F7" s="192"/>
      <c r="G7" s="59" t="s">
        <v>15</v>
      </c>
      <c r="H7" s="58" t="s">
        <v>6</v>
      </c>
    </row>
    <row r="8" spans="1:8" s="54" customFormat="1" ht="22.5" customHeight="1" thickBot="1">
      <c r="A8" s="60" t="s">
        <v>5</v>
      </c>
      <c r="B8" s="60" t="s">
        <v>5</v>
      </c>
      <c r="C8" s="193"/>
      <c r="D8" s="193"/>
      <c r="E8" s="193"/>
      <c r="F8" s="193"/>
      <c r="G8" s="61" t="s">
        <v>16</v>
      </c>
      <c r="H8" s="60" t="s">
        <v>5</v>
      </c>
    </row>
    <row r="9" spans="1:8" s="54" customFormat="1" ht="22.5" customHeight="1" thickTop="1">
      <c r="A9" s="121"/>
      <c r="B9" s="62">
        <v>32789666.97</v>
      </c>
      <c r="C9" s="54" t="s">
        <v>7</v>
      </c>
      <c r="G9" s="57"/>
      <c r="H9" s="62">
        <v>49949324.6</v>
      </c>
    </row>
    <row r="10" spans="1:8" ht="22.5" customHeight="1">
      <c r="A10" s="63"/>
      <c r="B10" s="63"/>
      <c r="C10" s="64" t="s">
        <v>321</v>
      </c>
      <c r="G10" s="50"/>
      <c r="H10" s="63"/>
    </row>
    <row r="11" spans="1:8" ht="22.5" customHeight="1">
      <c r="A11" s="63">
        <v>251000</v>
      </c>
      <c r="B11" s="63">
        <f>67646.63+H11</f>
        <v>106526.47</v>
      </c>
      <c r="C11" s="31" t="s">
        <v>8</v>
      </c>
      <c r="G11" s="50" t="s">
        <v>91</v>
      </c>
      <c r="H11" s="63">
        <f>+'หมายเหตุ 1ประกอบงบทดลอง'!E15</f>
        <v>38879.84</v>
      </c>
    </row>
    <row r="12" spans="1:8" ht="22.5" customHeight="1">
      <c r="A12" s="65">
        <v>134000</v>
      </c>
      <c r="B12" s="65">
        <f>90301.2+H12</f>
        <v>98401.2</v>
      </c>
      <c r="C12" s="31" t="s">
        <v>9</v>
      </c>
      <c r="G12" s="50" t="s">
        <v>92</v>
      </c>
      <c r="H12" s="63">
        <f>+'หมายเหตุ 1ประกอบงบทดลอง'!E28</f>
        <v>8100</v>
      </c>
    </row>
    <row r="13" spans="1:8" ht="22.5" customHeight="1">
      <c r="A13" s="63">
        <v>30000</v>
      </c>
      <c r="B13" s="63">
        <f>175557.45+H13</f>
        <v>175557.45</v>
      </c>
      <c r="C13" s="31" t="s">
        <v>10</v>
      </c>
      <c r="G13" s="50" t="s">
        <v>93</v>
      </c>
      <c r="H13" s="63">
        <f>+'หมายเหตุ 1ประกอบงบทดลอง'!E31</f>
        <v>0</v>
      </c>
    </row>
    <row r="14" spans="1:8" ht="22.5" customHeight="1">
      <c r="A14" s="63">
        <v>0</v>
      </c>
      <c r="B14" s="63">
        <v>0</v>
      </c>
      <c r="C14" s="31" t="s">
        <v>11</v>
      </c>
      <c r="G14" s="50" t="s">
        <v>94</v>
      </c>
      <c r="H14" s="63">
        <v>0</v>
      </c>
    </row>
    <row r="15" spans="1:8" ht="22.5" customHeight="1">
      <c r="A15" s="63">
        <v>24000</v>
      </c>
      <c r="B15" s="63">
        <f>54550+H15</f>
        <v>54900</v>
      </c>
      <c r="C15" s="31" t="s">
        <v>12</v>
      </c>
      <c r="G15" s="50" t="s">
        <v>95</v>
      </c>
      <c r="H15" s="63">
        <f>+'หมายเหตุ 1ประกอบงบทดลอง'!E37</f>
        <v>350</v>
      </c>
    </row>
    <row r="16" spans="1:8" ht="22.5" customHeight="1">
      <c r="A16" s="63">
        <v>0</v>
      </c>
      <c r="B16" s="63">
        <v>0</v>
      </c>
      <c r="C16" s="31" t="s">
        <v>13</v>
      </c>
      <c r="G16" s="50" t="s">
        <v>96</v>
      </c>
      <c r="H16" s="63">
        <v>0</v>
      </c>
    </row>
    <row r="17" spans="1:8" ht="22.5" customHeight="1">
      <c r="A17" s="63">
        <v>15061000</v>
      </c>
      <c r="B17" s="63">
        <f>6252799.28+H17</f>
        <v>6291634.41</v>
      </c>
      <c r="C17" s="31" t="s">
        <v>30</v>
      </c>
      <c r="G17" s="50" t="s">
        <v>97</v>
      </c>
      <c r="H17" s="63">
        <f>+'หมายเหตุ 1ประกอบงบทดลอง'!E50</f>
        <v>38835.130000000005</v>
      </c>
    </row>
    <row r="18" spans="1:8" ht="22.5" customHeight="1">
      <c r="A18" s="63">
        <v>15000000</v>
      </c>
      <c r="B18" s="63">
        <v>15694674</v>
      </c>
      <c r="C18" s="31" t="s">
        <v>14</v>
      </c>
      <c r="G18" s="50" t="s">
        <v>98</v>
      </c>
      <c r="H18" s="63">
        <v>0</v>
      </c>
    </row>
    <row r="19" spans="1:8" s="54" customFormat="1" ht="22.5" customHeight="1" thickBot="1">
      <c r="A19" s="66">
        <f>SUM(A9:A18)</f>
        <v>30500000</v>
      </c>
      <c r="B19" s="66">
        <f>SUM(B10:B18)</f>
        <v>22421693.53</v>
      </c>
      <c r="G19" s="59"/>
      <c r="H19" s="66">
        <f>SUM(H11:H18)</f>
        <v>86164.97</v>
      </c>
    </row>
    <row r="20" spans="1:9" ht="22.5" customHeight="1" thickTop="1">
      <c r="A20" s="122"/>
      <c r="B20" s="67">
        <f>233294.79+H20</f>
        <v>275693.97000000003</v>
      </c>
      <c r="C20" s="31" t="s">
        <v>132</v>
      </c>
      <c r="G20" s="50" t="s">
        <v>133</v>
      </c>
      <c r="H20" s="63">
        <f>+'หมายเหตุ 2,3,4 '!B16</f>
        <v>42399.18</v>
      </c>
      <c r="I20" s="1"/>
    </row>
    <row r="21" spans="1:9" ht="22.5" customHeight="1">
      <c r="A21" s="122"/>
      <c r="B21" s="63">
        <f>8478175+H21</f>
        <v>8559325</v>
      </c>
      <c r="C21" s="31" t="s">
        <v>397</v>
      </c>
      <c r="G21" s="50" t="s">
        <v>309</v>
      </c>
      <c r="H21" s="63">
        <f>+'หมายเหตุ 1ประกอบงบทดลอง'!E66</f>
        <v>81150</v>
      </c>
      <c r="I21" s="1"/>
    </row>
    <row r="22" spans="2:8" ht="22.5" customHeight="1">
      <c r="B22" s="63">
        <v>4800</v>
      </c>
      <c r="C22" s="195" t="s">
        <v>106</v>
      </c>
      <c r="D22" s="196"/>
      <c r="E22" s="196"/>
      <c r="F22" s="197"/>
      <c r="G22" s="50" t="s">
        <v>468</v>
      </c>
      <c r="H22" s="63">
        <v>0</v>
      </c>
    </row>
    <row r="23" spans="2:8" ht="22.5" customHeight="1">
      <c r="B23" s="63">
        <v>6003</v>
      </c>
      <c r="C23" s="31" t="s">
        <v>56</v>
      </c>
      <c r="G23" s="50" t="s">
        <v>101</v>
      </c>
      <c r="H23" s="63">
        <v>0</v>
      </c>
    </row>
    <row r="24" spans="2:8" ht="22.5" customHeight="1">
      <c r="B24" s="63">
        <v>1000</v>
      </c>
      <c r="C24" s="195" t="s">
        <v>131</v>
      </c>
      <c r="D24" s="196"/>
      <c r="E24" s="196"/>
      <c r="F24" s="197"/>
      <c r="G24" s="50" t="s">
        <v>468</v>
      </c>
      <c r="H24" s="63">
        <v>0</v>
      </c>
    </row>
    <row r="25" spans="2:8" ht="22.5" customHeight="1">
      <c r="B25" s="63">
        <f>6000+H25</f>
        <v>14000</v>
      </c>
      <c r="C25" s="31" t="s">
        <v>23</v>
      </c>
      <c r="G25" s="50" t="s">
        <v>81</v>
      </c>
      <c r="H25" s="63">
        <v>8000</v>
      </c>
    </row>
    <row r="26" spans="2:8" ht="22.5" customHeight="1">
      <c r="B26" s="63">
        <f>+H26</f>
        <v>1779.55</v>
      </c>
      <c r="C26" s="31" t="s">
        <v>354</v>
      </c>
      <c r="G26" s="50" t="s">
        <v>355</v>
      </c>
      <c r="H26" s="63">
        <v>1779.55</v>
      </c>
    </row>
    <row r="27" spans="2:8" ht="22.5" customHeight="1">
      <c r="B27" s="63">
        <f>+H27</f>
        <v>120</v>
      </c>
      <c r="C27" s="31" t="s">
        <v>440</v>
      </c>
      <c r="G27" s="50" t="s">
        <v>441</v>
      </c>
      <c r="H27" s="63">
        <v>120</v>
      </c>
    </row>
    <row r="28" spans="2:8" ht="22.5" customHeight="1">
      <c r="B28" s="63"/>
      <c r="G28" s="50"/>
      <c r="H28" s="63"/>
    </row>
    <row r="29" spans="2:8" ht="22.5" customHeight="1">
      <c r="B29" s="63"/>
      <c r="G29" s="50"/>
      <c r="H29" s="63"/>
    </row>
    <row r="30" spans="2:8" ht="22.5" customHeight="1">
      <c r="B30" s="63"/>
      <c r="G30" s="50"/>
      <c r="H30" s="63"/>
    </row>
    <row r="31" spans="2:8" ht="22.5" customHeight="1">
      <c r="B31" s="63"/>
      <c r="G31" s="50"/>
      <c r="H31" s="63"/>
    </row>
    <row r="32" spans="2:8" ht="22.5" customHeight="1">
      <c r="B32" s="63"/>
      <c r="G32" s="50"/>
      <c r="H32" s="63"/>
    </row>
    <row r="33" spans="2:8" ht="22.5" customHeight="1">
      <c r="B33" s="63"/>
      <c r="G33" s="50"/>
      <c r="H33" s="63"/>
    </row>
    <row r="34" spans="2:8" ht="22.5" customHeight="1">
      <c r="B34" s="63"/>
      <c r="G34" s="50"/>
      <c r="H34" s="63"/>
    </row>
    <row r="35" spans="2:8" ht="22.5" customHeight="1">
      <c r="B35" s="63"/>
      <c r="G35" s="50"/>
      <c r="H35" s="63"/>
    </row>
    <row r="36" spans="2:8" ht="22.5" customHeight="1">
      <c r="B36" s="63"/>
      <c r="G36" s="50"/>
      <c r="H36" s="63"/>
    </row>
    <row r="37" spans="2:8" ht="22.5" customHeight="1">
      <c r="B37" s="68">
        <f>SUM(B20:B28)</f>
        <v>8862721.520000001</v>
      </c>
      <c r="G37" s="50"/>
      <c r="H37" s="68">
        <f>SUM(H20:H36)</f>
        <v>133448.72999999998</v>
      </c>
    </row>
    <row r="38" spans="2:8" ht="22.5" customHeight="1">
      <c r="B38" s="69">
        <f>B19+B37</f>
        <v>31284415.050000004</v>
      </c>
      <c r="E38" s="54" t="s">
        <v>19</v>
      </c>
      <c r="G38" s="70"/>
      <c r="H38" s="69">
        <f>SUM(H19+H37)</f>
        <v>219613.69999999998</v>
      </c>
    </row>
    <row r="39" spans="1:8" ht="21" customHeight="1" thickBot="1">
      <c r="A39" s="194" t="s">
        <v>31</v>
      </c>
      <c r="B39" s="194"/>
      <c r="C39" s="194"/>
      <c r="D39" s="194"/>
      <c r="E39" s="194"/>
      <c r="F39" s="194"/>
      <c r="G39" s="194"/>
      <c r="H39" s="194"/>
    </row>
    <row r="40" spans="1:8" s="54" customFormat="1" ht="21" customHeight="1" thickTop="1">
      <c r="A40" s="189" t="s">
        <v>3</v>
      </c>
      <c r="B40" s="189"/>
      <c r="C40" s="191" t="s">
        <v>18</v>
      </c>
      <c r="D40" s="191"/>
      <c r="E40" s="191"/>
      <c r="F40" s="191"/>
      <c r="G40" s="57"/>
      <c r="H40" s="56" t="s">
        <v>17</v>
      </c>
    </row>
    <row r="41" spans="1:8" s="54" customFormat="1" ht="21" customHeight="1">
      <c r="A41" s="58" t="s">
        <v>4</v>
      </c>
      <c r="B41" s="58" t="s">
        <v>6</v>
      </c>
      <c r="C41" s="192"/>
      <c r="D41" s="192"/>
      <c r="E41" s="192"/>
      <c r="F41" s="192"/>
      <c r="G41" s="59" t="s">
        <v>15</v>
      </c>
      <c r="H41" s="58" t="s">
        <v>6</v>
      </c>
    </row>
    <row r="42" spans="1:8" s="54" customFormat="1" ht="21" customHeight="1" thickBot="1">
      <c r="A42" s="60" t="s">
        <v>5</v>
      </c>
      <c r="B42" s="60" t="s">
        <v>5</v>
      </c>
      <c r="C42" s="193"/>
      <c r="D42" s="193"/>
      <c r="E42" s="193"/>
      <c r="F42" s="193"/>
      <c r="G42" s="61" t="s">
        <v>16</v>
      </c>
      <c r="H42" s="60" t="s">
        <v>5</v>
      </c>
    </row>
    <row r="43" spans="1:8" ht="21" customHeight="1" thickTop="1">
      <c r="A43" s="67"/>
      <c r="B43" s="67"/>
      <c r="C43" s="64" t="s">
        <v>20</v>
      </c>
      <c r="G43" s="71"/>
      <c r="H43" s="67"/>
    </row>
    <row r="44" spans="1:8" ht="21" customHeight="1">
      <c r="A44" s="63">
        <v>1293300</v>
      </c>
      <c r="B44" s="63">
        <f>374062+H44</f>
        <v>398368</v>
      </c>
      <c r="C44" s="117" t="s">
        <v>21</v>
      </c>
      <c r="D44" s="117"/>
      <c r="E44" s="117"/>
      <c r="F44" s="117"/>
      <c r="G44" s="50" t="s">
        <v>77</v>
      </c>
      <c r="H44" s="63">
        <v>24306</v>
      </c>
    </row>
    <row r="45" spans="1:8" ht="21" customHeight="1">
      <c r="A45" s="63">
        <v>2830320</v>
      </c>
      <c r="B45" s="63">
        <f>1179300+H45</f>
        <v>1415160</v>
      </c>
      <c r="C45" s="117" t="s">
        <v>75</v>
      </c>
      <c r="D45" s="117"/>
      <c r="E45" s="117"/>
      <c r="F45" s="117"/>
      <c r="G45" s="50" t="s">
        <v>78</v>
      </c>
      <c r="H45" s="63">
        <v>235860</v>
      </c>
    </row>
    <row r="46" spans="1:8" ht="21" customHeight="1">
      <c r="A46" s="63">
        <v>7071480</v>
      </c>
      <c r="B46" s="63">
        <f>1930465+H46</f>
        <v>2319105</v>
      </c>
      <c r="C46" s="117" t="s">
        <v>76</v>
      </c>
      <c r="D46" s="117"/>
      <c r="E46" s="117"/>
      <c r="F46" s="117"/>
      <c r="G46" s="50" t="s">
        <v>79</v>
      </c>
      <c r="H46" s="63">
        <v>388640</v>
      </c>
    </row>
    <row r="47" spans="1:8" ht="21" customHeight="1">
      <c r="A47" s="63">
        <v>926000</v>
      </c>
      <c r="B47" s="63">
        <f>53853+H47</f>
        <v>62153</v>
      </c>
      <c r="C47" s="117" t="s">
        <v>22</v>
      </c>
      <c r="D47" s="117"/>
      <c r="E47" s="117"/>
      <c r="F47" s="117"/>
      <c r="G47" s="50" t="s">
        <v>80</v>
      </c>
      <c r="H47" s="63">
        <v>8300</v>
      </c>
    </row>
    <row r="48" spans="1:8" ht="21" customHeight="1">
      <c r="A48" s="63">
        <v>3929400</v>
      </c>
      <c r="B48" s="63">
        <f>780485+H48</f>
        <v>903664.76</v>
      </c>
      <c r="C48" s="117" t="s">
        <v>23</v>
      </c>
      <c r="D48" s="117"/>
      <c r="E48" s="117"/>
      <c r="F48" s="117"/>
      <c r="G48" s="50" t="s">
        <v>81</v>
      </c>
      <c r="H48" s="63">
        <v>123179.76</v>
      </c>
    </row>
    <row r="49" spans="1:8" ht="21" customHeight="1">
      <c r="A49" s="63">
        <v>3879180</v>
      </c>
      <c r="B49" s="63">
        <f>756606.06+H49</f>
        <v>1535203.1800000002</v>
      </c>
      <c r="C49" s="117" t="s">
        <v>24</v>
      </c>
      <c r="D49" s="117"/>
      <c r="E49" s="117"/>
      <c r="F49" s="117"/>
      <c r="G49" s="50" t="s">
        <v>82</v>
      </c>
      <c r="H49" s="63">
        <v>778597.12</v>
      </c>
    </row>
    <row r="50" spans="1:8" ht="21" customHeight="1">
      <c r="A50" s="63">
        <v>345000</v>
      </c>
      <c r="B50" s="63">
        <f>109691.3+H50</f>
        <v>130653.67</v>
      </c>
      <c r="C50" s="117" t="s">
        <v>25</v>
      </c>
      <c r="D50" s="117"/>
      <c r="E50" s="117"/>
      <c r="F50" s="117"/>
      <c r="G50" s="50" t="s">
        <v>83</v>
      </c>
      <c r="H50" s="63">
        <v>20962.37</v>
      </c>
    </row>
    <row r="51" spans="1:8" ht="21" customHeight="1">
      <c r="A51" s="63">
        <v>702600</v>
      </c>
      <c r="B51" s="63">
        <f>0+H51</f>
        <v>19260</v>
      </c>
      <c r="C51" s="117" t="s">
        <v>26</v>
      </c>
      <c r="D51" s="117"/>
      <c r="E51" s="117"/>
      <c r="F51" s="117"/>
      <c r="G51" s="50" t="s">
        <v>84</v>
      </c>
      <c r="H51" s="63">
        <v>19260</v>
      </c>
    </row>
    <row r="52" spans="1:8" ht="21" customHeight="1">
      <c r="A52" s="63">
        <v>5108720</v>
      </c>
      <c r="B52" s="63">
        <f>53000+H52</f>
        <v>80200</v>
      </c>
      <c r="C52" s="117" t="s">
        <v>27</v>
      </c>
      <c r="D52" s="117"/>
      <c r="E52" s="117"/>
      <c r="F52" s="117"/>
      <c r="G52" s="50" t="s">
        <v>85</v>
      </c>
      <c r="H52" s="63">
        <v>27200</v>
      </c>
    </row>
    <row r="53" spans="1:8" ht="21" customHeight="1">
      <c r="A53" s="63">
        <v>4402000</v>
      </c>
      <c r="B53" s="63">
        <v>1882000</v>
      </c>
      <c r="C53" s="117" t="s">
        <v>14</v>
      </c>
      <c r="D53" s="117"/>
      <c r="E53" s="117"/>
      <c r="F53" s="117"/>
      <c r="G53" s="50" t="s">
        <v>87</v>
      </c>
      <c r="H53" s="63">
        <v>0</v>
      </c>
    </row>
    <row r="54" spans="1:8" ht="21" customHeight="1">
      <c r="A54" s="63">
        <v>12000</v>
      </c>
      <c r="B54" s="63">
        <v>0</v>
      </c>
      <c r="C54" s="117" t="s">
        <v>28</v>
      </c>
      <c r="D54" s="117"/>
      <c r="E54" s="117"/>
      <c r="F54" s="117"/>
      <c r="G54" s="50" t="s">
        <v>86</v>
      </c>
      <c r="H54" s="63">
        <v>0</v>
      </c>
    </row>
    <row r="55" spans="1:8" s="54" customFormat="1" ht="21" customHeight="1" thickBot="1">
      <c r="A55" s="66">
        <f>SUM(A44:A54)</f>
        <v>30500000</v>
      </c>
      <c r="B55" s="66">
        <f>SUM(B43:B54)</f>
        <v>8745767.61</v>
      </c>
      <c r="C55" s="118"/>
      <c r="D55" s="118"/>
      <c r="E55" s="118"/>
      <c r="F55" s="118"/>
      <c r="G55" s="59"/>
      <c r="H55" s="66">
        <f>SUM(H43:H54)</f>
        <v>1626305.25</v>
      </c>
    </row>
    <row r="56" spans="2:8" ht="21" customHeight="1" thickTop="1">
      <c r="B56" s="63">
        <f>184114.36+H56</f>
        <v>206821.75999999998</v>
      </c>
      <c r="C56" s="117" t="s">
        <v>135</v>
      </c>
      <c r="D56" s="117"/>
      <c r="E56" s="117"/>
      <c r="F56" s="117"/>
      <c r="G56" s="50" t="s">
        <v>133</v>
      </c>
      <c r="H56" s="63">
        <f>+'หมายเหตุ 2,3,4 '!D16</f>
        <v>22707.4</v>
      </c>
    </row>
    <row r="57" spans="2:8" ht="21" customHeight="1">
      <c r="B57" s="63">
        <f>2967100+H57</f>
        <v>3556300</v>
      </c>
      <c r="C57" s="117" t="s">
        <v>106</v>
      </c>
      <c r="D57" s="117"/>
      <c r="E57" s="117"/>
      <c r="F57" s="117"/>
      <c r="G57" s="50" t="s">
        <v>468</v>
      </c>
      <c r="H57" s="63">
        <v>589200</v>
      </c>
    </row>
    <row r="58" spans="2:8" ht="21" customHeight="1">
      <c r="B58" s="63">
        <f>378500+H58</f>
        <v>453000</v>
      </c>
      <c r="C58" s="117" t="s">
        <v>131</v>
      </c>
      <c r="D58" s="117"/>
      <c r="E58" s="117"/>
      <c r="F58" s="117"/>
      <c r="G58" s="50" t="s">
        <v>468</v>
      </c>
      <c r="H58" s="63">
        <v>74500</v>
      </c>
    </row>
    <row r="59" spans="2:8" ht="21" customHeight="1">
      <c r="B59" s="63">
        <f>14940+H59</f>
        <v>18090</v>
      </c>
      <c r="C59" s="117" t="s">
        <v>136</v>
      </c>
      <c r="D59" s="117"/>
      <c r="E59" s="117"/>
      <c r="F59" s="117"/>
      <c r="G59" s="50" t="s">
        <v>468</v>
      </c>
      <c r="H59" s="63">
        <v>3150</v>
      </c>
    </row>
    <row r="60" spans="2:12" ht="21" customHeight="1">
      <c r="B60" s="63">
        <f>62245+H60</f>
        <v>74775</v>
      </c>
      <c r="C60" s="120" t="s">
        <v>359</v>
      </c>
      <c r="D60" s="119"/>
      <c r="E60" s="119"/>
      <c r="F60" s="123"/>
      <c r="G60" s="50" t="s">
        <v>469</v>
      </c>
      <c r="H60" s="63">
        <v>12530</v>
      </c>
      <c r="K60" s="31" t="s">
        <v>52</v>
      </c>
      <c r="L60" s="37">
        <v>0</v>
      </c>
    </row>
    <row r="61" spans="2:12" ht="21" customHeight="1">
      <c r="B61" s="63">
        <f>12270+H61</f>
        <v>14740</v>
      </c>
      <c r="C61" s="117" t="s">
        <v>360</v>
      </c>
      <c r="D61" s="119"/>
      <c r="E61" s="119"/>
      <c r="F61" s="120"/>
      <c r="G61" s="50" t="s">
        <v>469</v>
      </c>
      <c r="H61" s="63">
        <v>2470</v>
      </c>
      <c r="L61" s="124"/>
    </row>
    <row r="62" spans="2:12" ht="21" customHeight="1">
      <c r="B62" s="63">
        <f>310130+H62</f>
        <v>368980</v>
      </c>
      <c r="C62" s="120" t="s">
        <v>137</v>
      </c>
      <c r="D62" s="119"/>
      <c r="E62" s="119"/>
      <c r="F62" s="120"/>
      <c r="G62" s="50" t="s">
        <v>469</v>
      </c>
      <c r="H62" s="63">
        <v>58850</v>
      </c>
      <c r="K62" s="31" t="s">
        <v>88</v>
      </c>
      <c r="L62" s="40">
        <v>689754.54</v>
      </c>
    </row>
    <row r="63" spans="2:12" ht="21" customHeight="1">
      <c r="B63" s="63">
        <f>31870+H63</f>
        <v>36020</v>
      </c>
      <c r="C63" s="117" t="s">
        <v>138</v>
      </c>
      <c r="D63" s="117"/>
      <c r="E63" s="117"/>
      <c r="F63" s="117"/>
      <c r="G63" s="50" t="s">
        <v>469</v>
      </c>
      <c r="H63" s="63">
        <v>4150</v>
      </c>
      <c r="K63" s="31" t="s">
        <v>89</v>
      </c>
      <c r="L63" s="40">
        <v>33288470.47</v>
      </c>
    </row>
    <row r="64" spans="2:12" ht="21" customHeight="1">
      <c r="B64" s="63">
        <f>2205250+H64</f>
        <v>2205250</v>
      </c>
      <c r="C64" s="117" t="s">
        <v>383</v>
      </c>
      <c r="D64" s="117"/>
      <c r="E64" s="117"/>
      <c r="F64" s="117"/>
      <c r="G64" s="50" t="s">
        <v>357</v>
      </c>
      <c r="H64" s="63">
        <v>0</v>
      </c>
      <c r="K64" s="31" t="s">
        <v>90</v>
      </c>
      <c r="L64" s="40">
        <v>447042.89</v>
      </c>
    </row>
    <row r="65" spans="2:12" ht="21" customHeight="1">
      <c r="B65" s="63">
        <f>586870+H65</f>
        <v>3305870</v>
      </c>
      <c r="C65" s="120" t="s">
        <v>384</v>
      </c>
      <c r="D65" s="119"/>
      <c r="E65" s="119"/>
      <c r="F65" s="120"/>
      <c r="G65" s="50" t="s">
        <v>358</v>
      </c>
      <c r="H65" s="63">
        <v>2719000</v>
      </c>
      <c r="L65" s="40"/>
    </row>
    <row r="66" spans="2:12" ht="21" customHeight="1">
      <c r="B66" s="63">
        <v>6096</v>
      </c>
      <c r="C66" s="117" t="s">
        <v>56</v>
      </c>
      <c r="D66" s="117"/>
      <c r="E66" s="117"/>
      <c r="F66" s="117"/>
      <c r="G66" s="50" t="s">
        <v>405</v>
      </c>
      <c r="H66" s="63">
        <v>0</v>
      </c>
      <c r="L66" s="40"/>
    </row>
    <row r="67" spans="2:12" ht="21" customHeight="1">
      <c r="B67" s="63">
        <v>2032</v>
      </c>
      <c r="C67" s="117" t="s">
        <v>406</v>
      </c>
      <c r="D67" s="117"/>
      <c r="E67" s="117"/>
      <c r="F67" s="117"/>
      <c r="G67" s="50" t="s">
        <v>103</v>
      </c>
      <c r="H67" s="63">
        <v>0</v>
      </c>
      <c r="L67" s="72"/>
    </row>
    <row r="68" spans="2:12" ht="21" customHeight="1">
      <c r="B68" s="63">
        <f>24264+H68</f>
        <v>43640</v>
      </c>
      <c r="C68" s="117" t="s">
        <v>440</v>
      </c>
      <c r="D68" s="117"/>
      <c r="E68" s="117"/>
      <c r="F68" s="117"/>
      <c r="G68" s="70" t="s">
        <v>441</v>
      </c>
      <c r="H68" s="63">
        <v>19376</v>
      </c>
      <c r="L68" s="72"/>
    </row>
    <row r="69" spans="2:12" ht="21" customHeight="1">
      <c r="B69" s="68">
        <f>SUM(B56:B68)</f>
        <v>10291614.76</v>
      </c>
      <c r="H69" s="68">
        <f>SUM(H56:H68)</f>
        <v>3505933.4</v>
      </c>
      <c r="L69" s="73"/>
    </row>
    <row r="70" spans="2:8" ht="21" customHeight="1">
      <c r="B70" s="69">
        <f>B55+B69</f>
        <v>19037382.369999997</v>
      </c>
      <c r="C70" s="198" t="s">
        <v>32</v>
      </c>
      <c r="D70" s="178"/>
      <c r="E70" s="178"/>
      <c r="F70" s="178"/>
      <c r="G70" s="199"/>
      <c r="H70" s="69">
        <f>H55+H69</f>
        <v>5132238.65</v>
      </c>
    </row>
    <row r="71" spans="2:8" ht="21" customHeight="1">
      <c r="B71" s="63">
        <f>B38-B70</f>
        <v>12247032.680000007</v>
      </c>
      <c r="C71" s="198" t="s">
        <v>33</v>
      </c>
      <c r="D71" s="200"/>
      <c r="E71" s="200"/>
      <c r="F71" s="200"/>
      <c r="G71" s="199"/>
      <c r="H71" s="145"/>
    </row>
    <row r="72" spans="2:8" ht="21" customHeight="1">
      <c r="B72" s="63"/>
      <c r="C72" s="198" t="s">
        <v>34</v>
      </c>
      <c r="D72" s="200"/>
      <c r="E72" s="200"/>
      <c r="F72" s="200"/>
      <c r="G72" s="199"/>
      <c r="H72" s="63"/>
    </row>
    <row r="73" spans="2:8" ht="21" customHeight="1">
      <c r="B73" s="63"/>
      <c r="C73" s="198" t="s">
        <v>35</v>
      </c>
      <c r="D73" s="200"/>
      <c r="E73" s="200"/>
      <c r="F73" s="200"/>
      <c r="G73" s="199"/>
      <c r="H73" s="63">
        <f>H38-H70</f>
        <v>-4912624.95</v>
      </c>
    </row>
    <row r="74" spans="2:8" ht="21" customHeight="1">
      <c r="B74" s="63"/>
      <c r="C74" s="198"/>
      <c r="D74" s="200"/>
      <c r="E74" s="200"/>
      <c r="F74" s="200"/>
      <c r="G74" s="199"/>
      <c r="H74" s="63"/>
    </row>
    <row r="75" spans="1:9" s="54" customFormat="1" ht="21" customHeight="1">
      <c r="A75" s="53"/>
      <c r="B75" s="69">
        <f>+B9+B71</f>
        <v>45036699.650000006</v>
      </c>
      <c r="C75" s="198" t="s">
        <v>29</v>
      </c>
      <c r="D75" s="178"/>
      <c r="E75" s="178"/>
      <c r="F75" s="178"/>
      <c r="G75" s="199"/>
      <c r="H75" s="69">
        <f>+H9+H73</f>
        <v>45036699.65</v>
      </c>
      <c r="I75" s="84"/>
    </row>
    <row r="76" spans="2:9" ht="21" customHeight="1">
      <c r="B76" s="74"/>
      <c r="G76" s="31"/>
      <c r="I76" s="73"/>
    </row>
    <row r="77" spans="1:9" s="54" customFormat="1" ht="21" customHeight="1">
      <c r="A77" s="202" t="s">
        <v>439</v>
      </c>
      <c r="B77" s="202"/>
      <c r="C77" s="202"/>
      <c r="D77" s="202"/>
      <c r="E77" s="202"/>
      <c r="F77" s="202"/>
      <c r="G77" s="202"/>
      <c r="H77" s="202"/>
      <c r="I77" s="76"/>
    </row>
    <row r="78" spans="1:9" ht="21" customHeight="1">
      <c r="A78" s="203"/>
      <c r="B78" s="203"/>
      <c r="C78" s="203"/>
      <c r="D78" s="203"/>
      <c r="E78" s="203"/>
      <c r="F78" s="203"/>
      <c r="G78" s="203"/>
      <c r="H78" s="203"/>
      <c r="I78" s="75"/>
    </row>
    <row r="79" spans="1:8" ht="21" customHeight="1">
      <c r="A79" s="201" t="s">
        <v>335</v>
      </c>
      <c r="B79" s="201"/>
      <c r="C79" s="201"/>
      <c r="D79" s="201"/>
      <c r="E79" s="201"/>
      <c r="F79" s="201"/>
      <c r="G79" s="201"/>
      <c r="H79" s="201"/>
    </row>
    <row r="80" spans="1:8" ht="21" customHeight="1">
      <c r="A80" s="201" t="s">
        <v>334</v>
      </c>
      <c r="B80" s="201"/>
      <c r="C80" s="201"/>
      <c r="D80" s="201"/>
      <c r="E80" s="201"/>
      <c r="F80" s="201"/>
      <c r="G80" s="201"/>
      <c r="H80" s="201"/>
    </row>
    <row r="81" spans="1:8" ht="22.5" customHeight="1">
      <c r="A81" s="201"/>
      <c r="B81" s="201"/>
      <c r="C81" s="201"/>
      <c r="D81" s="201"/>
      <c r="E81" s="201"/>
      <c r="F81" s="201"/>
      <c r="G81" s="201"/>
      <c r="H81" s="201"/>
    </row>
  </sheetData>
  <sheetProtection/>
  <mergeCells count="19">
    <mergeCell ref="A81:H81"/>
    <mergeCell ref="A77:H77"/>
    <mergeCell ref="A79:H79"/>
    <mergeCell ref="A80:H80"/>
    <mergeCell ref="A78:H78"/>
    <mergeCell ref="C73:G73"/>
    <mergeCell ref="C70:G70"/>
    <mergeCell ref="C75:G75"/>
    <mergeCell ref="C74:G74"/>
    <mergeCell ref="C71:G71"/>
    <mergeCell ref="C72:G72"/>
    <mergeCell ref="C6:F8"/>
    <mergeCell ref="A6:B6"/>
    <mergeCell ref="A4:H4"/>
    <mergeCell ref="A40:B40"/>
    <mergeCell ref="C40:F42"/>
    <mergeCell ref="A39:H39"/>
    <mergeCell ref="C24:F24"/>
    <mergeCell ref="C22:F22"/>
  </mergeCells>
  <printOptions horizontalCentered="1"/>
  <pageMargins left="0.354330708661417" right="0" top="0.196850393700787" bottom="0" header="0.511811023622047" footer="0.511811023622047"/>
  <pageSetup horizontalDpi="600" verticalDpi="600" orientation="portrait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3"/>
  <sheetViews>
    <sheetView zoomScale="150" zoomScaleNormal="150" zoomScalePageLayoutView="0" workbookViewId="0" topLeftCell="A1">
      <selection activeCell="B18" sqref="B18"/>
    </sheetView>
  </sheetViews>
  <sheetFormatPr defaultColWidth="9.140625" defaultRowHeight="23.25" customHeight="1"/>
  <cols>
    <col min="1" max="1" width="54.00390625" style="31" customWidth="1"/>
    <col min="2" max="2" width="15.7109375" style="30" customWidth="1"/>
    <col min="3" max="3" width="13.28125" style="29" customWidth="1"/>
    <col min="4" max="16384" width="9.140625" style="31" customWidth="1"/>
  </cols>
  <sheetData>
    <row r="1" spans="1:3" ht="23.25" customHeight="1">
      <c r="A1" s="178" t="s">
        <v>141</v>
      </c>
      <c r="B1" s="178"/>
      <c r="C1" s="178"/>
    </row>
    <row r="2" spans="1:3" ht="23.25" customHeight="1">
      <c r="A2" s="178" t="s">
        <v>480</v>
      </c>
      <c r="B2" s="178"/>
      <c r="C2" s="178"/>
    </row>
    <row r="3" spans="1:3" ht="23.25" customHeight="1">
      <c r="A3" s="178" t="s">
        <v>269</v>
      </c>
      <c r="B3" s="178"/>
      <c r="C3" s="178"/>
    </row>
    <row r="5" spans="1:3" ht="23.25" customHeight="1">
      <c r="A5" s="31" t="s">
        <v>142</v>
      </c>
      <c r="B5" s="30">
        <v>27338.57</v>
      </c>
      <c r="C5" s="52" t="s">
        <v>5</v>
      </c>
    </row>
    <row r="6" spans="1:3" ht="23.25" customHeight="1">
      <c r="A6" s="31" t="s">
        <v>143</v>
      </c>
      <c r="B6" s="30">
        <v>13193.63</v>
      </c>
      <c r="C6" s="52" t="s">
        <v>5</v>
      </c>
    </row>
    <row r="7" spans="1:3" ht="23.25" customHeight="1">
      <c r="A7" s="31" t="s">
        <v>144</v>
      </c>
      <c r="B7" s="30">
        <v>15852.34</v>
      </c>
      <c r="C7" s="52" t="s">
        <v>5</v>
      </c>
    </row>
    <row r="8" spans="1:3" ht="23.25" customHeight="1">
      <c r="A8" s="31" t="s">
        <v>145</v>
      </c>
      <c r="B8" s="30">
        <v>621797</v>
      </c>
      <c r="C8" s="52" t="s">
        <v>5</v>
      </c>
    </row>
    <row r="9" spans="1:3" ht="23.25" customHeight="1">
      <c r="A9" s="31" t="s">
        <v>146</v>
      </c>
      <c r="B9" s="30">
        <v>591.24</v>
      </c>
      <c r="C9" s="52" t="s">
        <v>5</v>
      </c>
    </row>
    <row r="10" spans="1:3" ht="23.25" customHeight="1">
      <c r="A10" s="31" t="s">
        <v>147</v>
      </c>
      <c r="B10" s="30">
        <v>379295.88</v>
      </c>
      <c r="C10" s="52" t="s">
        <v>5</v>
      </c>
    </row>
    <row r="11" spans="1:3" ht="23.25" customHeight="1">
      <c r="A11" s="31" t="s">
        <v>255</v>
      </c>
      <c r="B11" s="30">
        <v>0</v>
      </c>
      <c r="C11" s="52" t="s">
        <v>256</v>
      </c>
    </row>
    <row r="12" spans="1:3" ht="23.25" customHeight="1">
      <c r="A12" s="31" t="s">
        <v>396</v>
      </c>
      <c r="B12" s="30">
        <v>0</v>
      </c>
      <c r="C12" s="52" t="s">
        <v>256</v>
      </c>
    </row>
    <row r="13" spans="2:3" ht="23.25" customHeight="1" thickBot="1">
      <c r="B13" s="116">
        <f>SUM(B5:B12)</f>
        <v>1058068.6600000001</v>
      </c>
      <c r="C13" s="29" t="s">
        <v>5</v>
      </c>
    </row>
    <row r="14" ht="23.25" customHeight="1" thickTop="1"/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="180" zoomScaleSheetLayoutView="180" zoomScalePageLayoutView="0" workbookViewId="0" topLeftCell="A31">
      <selection activeCell="C37" sqref="C36:C37"/>
    </sheetView>
  </sheetViews>
  <sheetFormatPr defaultColWidth="9.140625" defaultRowHeight="23.25" customHeight="1"/>
  <cols>
    <col min="1" max="1" width="53.421875" style="31" bestFit="1" customWidth="1"/>
    <col min="2" max="2" width="12.140625" style="46" customWidth="1"/>
    <col min="3" max="3" width="18.7109375" style="48" customWidth="1"/>
    <col min="4" max="4" width="15.140625" style="48" bestFit="1" customWidth="1"/>
    <col min="5" max="5" width="12.421875" style="30" bestFit="1" customWidth="1"/>
    <col min="6" max="6" width="14.421875" style="31" customWidth="1"/>
    <col min="7" max="16384" width="9.140625" style="31" customWidth="1"/>
  </cols>
  <sheetData>
    <row r="1" spans="1:4" ht="23.25" customHeight="1">
      <c r="A1" s="178" t="s">
        <v>36</v>
      </c>
      <c r="B1" s="178"/>
      <c r="C1" s="178"/>
      <c r="D1" s="178"/>
    </row>
    <row r="2" spans="1:4" ht="23.25" customHeight="1">
      <c r="A2" s="178" t="s">
        <v>214</v>
      </c>
      <c r="B2" s="178"/>
      <c r="C2" s="178"/>
      <c r="D2" s="178"/>
    </row>
    <row r="3" spans="1:4" ht="23.25" customHeight="1">
      <c r="A3" s="178" t="s">
        <v>480</v>
      </c>
      <c r="B3" s="178"/>
      <c r="C3" s="178"/>
      <c r="D3" s="178"/>
    </row>
    <row r="4" spans="1:4" ht="23.25" customHeight="1">
      <c r="A4" s="32" t="s">
        <v>18</v>
      </c>
      <c r="B4" s="33" t="s">
        <v>37</v>
      </c>
      <c r="C4" s="34" t="s">
        <v>50</v>
      </c>
      <c r="D4" s="34" t="s">
        <v>51</v>
      </c>
    </row>
    <row r="5" spans="1:4" ht="23.25" customHeight="1">
      <c r="A5" s="35" t="s">
        <v>52</v>
      </c>
      <c r="B5" s="36" t="s">
        <v>99</v>
      </c>
      <c r="C5" s="37">
        <v>0</v>
      </c>
      <c r="D5" s="37"/>
    </row>
    <row r="6" spans="1:4" ht="23.25" customHeight="1">
      <c r="A6" s="38" t="s">
        <v>53</v>
      </c>
      <c r="B6" s="39" t="s">
        <v>100</v>
      </c>
      <c r="C6" s="40">
        <v>693231.66</v>
      </c>
      <c r="D6" s="40"/>
    </row>
    <row r="7" spans="1:4" ht="23.25" customHeight="1">
      <c r="A7" s="38" t="s">
        <v>54</v>
      </c>
      <c r="B7" s="39" t="s">
        <v>100</v>
      </c>
      <c r="C7" s="40">
        <v>43822153.31</v>
      </c>
      <c r="D7" s="40"/>
    </row>
    <row r="8" spans="1:4" ht="23.25" customHeight="1">
      <c r="A8" s="38" t="s">
        <v>55</v>
      </c>
      <c r="B8" s="39" t="s">
        <v>100</v>
      </c>
      <c r="C8" s="40">
        <v>449295.88</v>
      </c>
      <c r="D8" s="40"/>
    </row>
    <row r="9" spans="1:4" ht="23.25" customHeight="1">
      <c r="A9" s="38" t="s">
        <v>128</v>
      </c>
      <c r="B9" s="39" t="s">
        <v>100</v>
      </c>
      <c r="C9" s="40">
        <v>24117.79</v>
      </c>
      <c r="D9" s="40"/>
    </row>
    <row r="10" spans="1:4" ht="23.25" customHeight="1">
      <c r="A10" s="38" t="s">
        <v>129</v>
      </c>
      <c r="B10" s="39" t="s">
        <v>100</v>
      </c>
      <c r="C10" s="40">
        <v>10633.1</v>
      </c>
      <c r="D10" s="40"/>
    </row>
    <row r="11" spans="1:4" ht="23.25" customHeight="1">
      <c r="A11" s="38" t="s">
        <v>130</v>
      </c>
      <c r="B11" s="39" t="s">
        <v>100</v>
      </c>
      <c r="C11" s="40">
        <v>37267.91</v>
      </c>
      <c r="D11" s="40"/>
    </row>
    <row r="12" spans="1:4" ht="23.25" customHeight="1">
      <c r="A12" s="38" t="s">
        <v>354</v>
      </c>
      <c r="B12" s="39" t="s">
        <v>355</v>
      </c>
      <c r="C12" s="40">
        <v>20930.45</v>
      </c>
      <c r="D12" s="40"/>
    </row>
    <row r="13" spans="1:4" ht="23.25" customHeight="1">
      <c r="A13" s="38" t="s">
        <v>440</v>
      </c>
      <c r="B13" s="39" t="s">
        <v>441</v>
      </c>
      <c r="C13" s="40">
        <v>11696</v>
      </c>
      <c r="D13" s="40"/>
    </row>
    <row r="14" spans="1:4" ht="23.25" customHeight="1">
      <c r="A14" s="38" t="s">
        <v>21</v>
      </c>
      <c r="B14" s="39" t="s">
        <v>77</v>
      </c>
      <c r="C14" s="40">
        <v>399448</v>
      </c>
      <c r="D14" s="40"/>
    </row>
    <row r="15" spans="1:4" ht="23.25" customHeight="1">
      <c r="A15" s="38" t="s">
        <v>106</v>
      </c>
      <c r="B15" s="39" t="s">
        <v>468</v>
      </c>
      <c r="C15" s="40">
        <v>3551500</v>
      </c>
      <c r="D15" s="40"/>
    </row>
    <row r="16" spans="1:4" ht="23.25" customHeight="1">
      <c r="A16" s="38" t="s">
        <v>131</v>
      </c>
      <c r="B16" s="39" t="s">
        <v>468</v>
      </c>
      <c r="C16" s="40">
        <v>452000</v>
      </c>
      <c r="D16" s="40"/>
    </row>
    <row r="17" spans="1:4" ht="23.25" customHeight="1">
      <c r="A17" s="38" t="s">
        <v>136</v>
      </c>
      <c r="B17" s="39" t="s">
        <v>468</v>
      </c>
      <c r="C17" s="40">
        <v>17010</v>
      </c>
      <c r="D17" s="40"/>
    </row>
    <row r="18" spans="1:4" ht="23.25" customHeight="1">
      <c r="A18" s="38" t="s">
        <v>75</v>
      </c>
      <c r="B18" s="39" t="s">
        <v>78</v>
      </c>
      <c r="C18" s="40">
        <v>1415160</v>
      </c>
      <c r="D18" s="40"/>
    </row>
    <row r="19" spans="1:4" ht="23.25" customHeight="1">
      <c r="A19" s="38" t="s">
        <v>76</v>
      </c>
      <c r="B19" s="39" t="s">
        <v>79</v>
      </c>
      <c r="C19" s="40">
        <v>2346105</v>
      </c>
      <c r="D19" s="40"/>
    </row>
    <row r="20" spans="1:4" ht="23.25" customHeight="1">
      <c r="A20" s="38" t="s">
        <v>359</v>
      </c>
      <c r="B20" s="39" t="s">
        <v>469</v>
      </c>
      <c r="C20" s="40">
        <v>74775</v>
      </c>
      <c r="D20" s="40"/>
    </row>
    <row r="21" spans="1:4" ht="23.25" customHeight="1">
      <c r="A21" s="38" t="s">
        <v>360</v>
      </c>
      <c r="B21" s="39" t="s">
        <v>469</v>
      </c>
      <c r="C21" s="40">
        <v>14740</v>
      </c>
      <c r="D21" s="40"/>
    </row>
    <row r="22" spans="1:4" ht="23.25" customHeight="1">
      <c r="A22" s="38" t="s">
        <v>137</v>
      </c>
      <c r="B22" s="39" t="s">
        <v>469</v>
      </c>
      <c r="C22" s="40">
        <v>350830</v>
      </c>
      <c r="D22" s="40"/>
    </row>
    <row r="23" spans="1:6" ht="23.25" customHeight="1">
      <c r="A23" s="38" t="s">
        <v>138</v>
      </c>
      <c r="B23" s="39" t="s">
        <v>469</v>
      </c>
      <c r="C23" s="40">
        <v>27170</v>
      </c>
      <c r="D23" s="40"/>
      <c r="F23" s="30"/>
    </row>
    <row r="24" spans="1:6" ht="23.25" customHeight="1">
      <c r="A24" s="38" t="s">
        <v>22</v>
      </c>
      <c r="B24" s="39" t="s">
        <v>80</v>
      </c>
      <c r="C24" s="40">
        <v>62153</v>
      </c>
      <c r="D24" s="40"/>
      <c r="F24" s="41"/>
    </row>
    <row r="25" spans="1:6" ht="23.25" customHeight="1">
      <c r="A25" s="38" t="s">
        <v>23</v>
      </c>
      <c r="B25" s="39" t="s">
        <v>81</v>
      </c>
      <c r="C25" s="40">
        <v>921488.76</v>
      </c>
      <c r="D25" s="40"/>
      <c r="F25" s="41"/>
    </row>
    <row r="26" spans="1:6" ht="23.25" customHeight="1">
      <c r="A26" s="38" t="s">
        <v>24</v>
      </c>
      <c r="B26" s="39" t="s">
        <v>82</v>
      </c>
      <c r="C26" s="40">
        <v>1535203.18</v>
      </c>
      <c r="D26" s="40"/>
      <c r="F26" s="41"/>
    </row>
    <row r="27" spans="1:4" ht="23.25" customHeight="1">
      <c r="A27" s="38" t="s">
        <v>25</v>
      </c>
      <c r="B27" s="39" t="s">
        <v>83</v>
      </c>
      <c r="C27" s="40">
        <v>130653.67</v>
      </c>
      <c r="D27" s="40"/>
    </row>
    <row r="28" spans="1:4" ht="23.25" customHeight="1">
      <c r="A28" s="38" t="s">
        <v>26</v>
      </c>
      <c r="B28" s="39" t="s">
        <v>84</v>
      </c>
      <c r="C28" s="40">
        <v>19260</v>
      </c>
      <c r="D28" s="40"/>
    </row>
    <row r="29" spans="1:4" ht="23.25" customHeight="1">
      <c r="A29" s="38" t="s">
        <v>27</v>
      </c>
      <c r="B29" s="39" t="s">
        <v>85</v>
      </c>
      <c r="C29" s="40">
        <v>80200</v>
      </c>
      <c r="D29" s="40"/>
    </row>
    <row r="30" spans="1:4" ht="23.25" customHeight="1">
      <c r="A30" s="38" t="s">
        <v>28</v>
      </c>
      <c r="B30" s="39" t="s">
        <v>86</v>
      </c>
      <c r="C30" s="40">
        <v>0</v>
      </c>
      <c r="D30" s="40"/>
    </row>
    <row r="31" spans="1:4" ht="23.25" customHeight="1">
      <c r="A31" s="38" t="s">
        <v>14</v>
      </c>
      <c r="B31" s="39" t="s">
        <v>87</v>
      </c>
      <c r="C31" s="40">
        <v>1882000</v>
      </c>
      <c r="D31" s="40"/>
    </row>
    <row r="32" spans="1:6" ht="23.25" customHeight="1">
      <c r="A32" s="38" t="s">
        <v>58</v>
      </c>
      <c r="B32" s="39" t="s">
        <v>104</v>
      </c>
      <c r="C32" s="40"/>
      <c r="D32" s="40">
        <v>1765000</v>
      </c>
      <c r="F32" s="30"/>
    </row>
    <row r="33" spans="1:6" ht="23.25" customHeight="1">
      <c r="A33" s="38" t="s">
        <v>356</v>
      </c>
      <c r="B33" s="39" t="s">
        <v>357</v>
      </c>
      <c r="C33" s="40"/>
      <c r="D33" s="40">
        <v>1000</v>
      </c>
      <c r="F33" s="30"/>
    </row>
    <row r="34" spans="1:6" ht="23.25" customHeight="1">
      <c r="A34" s="43" t="s">
        <v>333</v>
      </c>
      <c r="B34" s="44" t="s">
        <v>358</v>
      </c>
      <c r="C34" s="45"/>
      <c r="D34" s="45">
        <v>1748775.01</v>
      </c>
      <c r="F34" s="30"/>
    </row>
    <row r="35" spans="1:6" ht="23.25" customHeight="1">
      <c r="A35" s="150" t="s">
        <v>56</v>
      </c>
      <c r="B35" s="151" t="s">
        <v>101</v>
      </c>
      <c r="C35" s="124"/>
      <c r="D35" s="124">
        <v>14663464.7</v>
      </c>
      <c r="F35" s="30"/>
    </row>
    <row r="36" spans="1:6" ht="23.25" customHeight="1">
      <c r="A36" s="38" t="s">
        <v>57</v>
      </c>
      <c r="B36" s="39" t="s">
        <v>103</v>
      </c>
      <c r="C36" s="40"/>
      <c r="D36" s="40">
        <v>8131695.81</v>
      </c>
      <c r="F36" s="30"/>
    </row>
    <row r="37" spans="1:6" ht="23.25" customHeight="1">
      <c r="A37" s="38" t="s">
        <v>139</v>
      </c>
      <c r="B37" s="39" t="s">
        <v>102</v>
      </c>
      <c r="C37" s="40"/>
      <c r="D37" s="40">
        <v>30981018.53</v>
      </c>
      <c r="F37" s="30"/>
    </row>
    <row r="38" spans="1:6" ht="23.25" customHeight="1">
      <c r="A38" s="43" t="s">
        <v>140</v>
      </c>
      <c r="B38" s="44" t="s">
        <v>133</v>
      </c>
      <c r="C38" s="45"/>
      <c r="D38" s="45">
        <f>+'หมายเหตุ 1'!B13</f>
        <v>1058068.6600000001</v>
      </c>
      <c r="F38" s="30"/>
    </row>
    <row r="39" spans="3:6" ht="23.25" customHeight="1" thickBot="1">
      <c r="C39" s="47">
        <f>SUM(C5:C38)</f>
        <v>58349022.71</v>
      </c>
      <c r="D39" s="47">
        <f>SUM(D5:D38)</f>
        <v>58349022.70999999</v>
      </c>
      <c r="F39" s="30"/>
    </row>
    <row r="40" spans="3:6" ht="23.25" customHeight="1" thickTop="1">
      <c r="C40" s="51"/>
      <c r="D40" s="51"/>
      <c r="F40" s="30"/>
    </row>
    <row r="41" spans="3:6" ht="23.25" customHeight="1">
      <c r="C41" s="51"/>
      <c r="D41" s="51"/>
      <c r="F41" s="30"/>
    </row>
    <row r="42" spans="1:8" ht="23.25" customHeight="1">
      <c r="A42" s="202" t="s">
        <v>497</v>
      </c>
      <c r="B42" s="202"/>
      <c r="C42" s="202"/>
      <c r="D42" s="202"/>
      <c r="E42" s="202"/>
      <c r="F42" s="202"/>
      <c r="G42" s="202"/>
      <c r="H42" s="202"/>
    </row>
    <row r="43" spans="1:8" ht="23.25" customHeight="1">
      <c r="A43" s="203"/>
      <c r="B43" s="203"/>
      <c r="C43" s="203"/>
      <c r="D43" s="203"/>
      <c r="E43" s="203"/>
      <c r="F43" s="203"/>
      <c r="G43" s="203"/>
      <c r="H43" s="203"/>
    </row>
    <row r="44" spans="1:8" ht="23.25" customHeight="1">
      <c r="A44" s="201" t="s">
        <v>319</v>
      </c>
      <c r="B44" s="201"/>
      <c r="C44" s="201"/>
      <c r="D44" s="201"/>
      <c r="E44" s="201"/>
      <c r="F44" s="201"/>
      <c r="G44" s="201"/>
      <c r="H44" s="201"/>
    </row>
    <row r="45" spans="1:8" ht="23.25" customHeight="1">
      <c r="A45" s="201" t="s">
        <v>320</v>
      </c>
      <c r="B45" s="201"/>
      <c r="C45" s="201"/>
      <c r="D45" s="201"/>
      <c r="E45" s="201"/>
      <c r="F45" s="201"/>
      <c r="G45" s="201"/>
      <c r="H45" s="201"/>
    </row>
    <row r="46" spans="1:8" ht="23.25" customHeight="1">
      <c r="A46" s="201"/>
      <c r="B46" s="201"/>
      <c r="C46" s="201"/>
      <c r="D46" s="201"/>
      <c r="E46" s="201"/>
      <c r="F46" s="201"/>
      <c r="G46" s="201"/>
      <c r="H46" s="201"/>
    </row>
  </sheetData>
  <sheetProtection/>
  <mergeCells count="8">
    <mergeCell ref="A42:H42"/>
    <mergeCell ref="A43:H43"/>
    <mergeCell ref="A44:H44"/>
    <mergeCell ref="A46:H46"/>
    <mergeCell ref="A1:D1"/>
    <mergeCell ref="A2:D2"/>
    <mergeCell ref="A3:D3"/>
    <mergeCell ref="A45:H4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zoomScale="150" zoomScaleNormal="150" zoomScalePageLayoutView="0" workbookViewId="0" topLeftCell="A7">
      <selection activeCell="A33" sqref="A33:D33"/>
    </sheetView>
  </sheetViews>
  <sheetFormatPr defaultColWidth="9.140625" defaultRowHeight="23.25" customHeight="1"/>
  <cols>
    <col min="1" max="1" width="9.140625" style="1" customWidth="1"/>
    <col min="2" max="5" width="10.7109375" style="1" customWidth="1"/>
    <col min="6" max="6" width="14.28125" style="1" bestFit="1" customWidth="1"/>
    <col min="7" max="7" width="15.7109375" style="1" customWidth="1"/>
    <col min="8" max="16384" width="9.140625" style="1" customWidth="1"/>
  </cols>
  <sheetData>
    <row r="1" spans="1:7" ht="23.25" customHeight="1">
      <c r="A1" s="172" t="s">
        <v>0</v>
      </c>
      <c r="B1" s="172"/>
      <c r="C1" s="172"/>
      <c r="D1" s="172"/>
      <c r="E1" s="173" t="s">
        <v>217</v>
      </c>
      <c r="F1" s="172"/>
      <c r="G1" s="172"/>
    </row>
    <row r="2" spans="1:7" ht="23.25" customHeight="1">
      <c r="A2" s="174" t="s">
        <v>218</v>
      </c>
      <c r="B2" s="174"/>
      <c r="C2" s="174"/>
      <c r="D2" s="174"/>
      <c r="E2" s="175" t="s">
        <v>219</v>
      </c>
      <c r="F2" s="174"/>
      <c r="G2" s="174"/>
    </row>
    <row r="3" spans="1:7" ht="23.25" customHeight="1">
      <c r="A3" s="2" t="s">
        <v>512</v>
      </c>
      <c r="B3" s="3"/>
      <c r="C3" s="3"/>
      <c r="D3" s="3"/>
      <c r="E3" s="4"/>
      <c r="F3" s="5"/>
      <c r="G3" s="6">
        <v>43838823.31</v>
      </c>
    </row>
    <row r="4" spans="1:7" ht="23.25" customHeight="1">
      <c r="A4" s="7" t="s">
        <v>220</v>
      </c>
      <c r="B4" s="4" t="s">
        <v>221</v>
      </c>
      <c r="C4" s="4"/>
      <c r="D4" s="4"/>
      <c r="E4" s="4"/>
      <c r="F4" s="4"/>
      <c r="G4" s="115"/>
    </row>
    <row r="5" spans="1:7" ht="23.25" customHeight="1">
      <c r="A5" s="9"/>
      <c r="B5" s="10" t="s">
        <v>222</v>
      </c>
      <c r="C5" s="4"/>
      <c r="D5" s="10" t="s">
        <v>223</v>
      </c>
      <c r="E5" s="4"/>
      <c r="F5" s="10" t="s">
        <v>49</v>
      </c>
      <c r="G5" s="8"/>
    </row>
    <row r="6" spans="1:7" ht="23.25" customHeight="1">
      <c r="A6" s="9"/>
      <c r="B6" s="4" t="s">
        <v>224</v>
      </c>
      <c r="C6" s="4"/>
      <c r="D6" s="4" t="s">
        <v>225</v>
      </c>
      <c r="E6" s="4"/>
      <c r="F6" s="4" t="s">
        <v>226</v>
      </c>
      <c r="G6" s="8"/>
    </row>
    <row r="7" spans="1:7" ht="23.25" customHeight="1">
      <c r="A7" s="9"/>
      <c r="B7" s="4" t="s">
        <v>224</v>
      </c>
      <c r="C7" s="4"/>
      <c r="D7" s="4" t="s">
        <v>225</v>
      </c>
      <c r="E7" s="4"/>
      <c r="F7" s="4" t="s">
        <v>226</v>
      </c>
      <c r="G7" s="8"/>
    </row>
    <row r="8" spans="1:7" ht="23.25" customHeight="1">
      <c r="A8" s="9"/>
      <c r="B8" s="4"/>
      <c r="C8" s="4"/>
      <c r="D8" s="4"/>
      <c r="E8" s="4"/>
      <c r="F8" s="4"/>
      <c r="G8" s="8"/>
    </row>
    <row r="9" spans="1:7" ht="23.25" customHeight="1">
      <c r="A9" s="7" t="s">
        <v>227</v>
      </c>
      <c r="B9" s="4" t="s">
        <v>228</v>
      </c>
      <c r="C9" s="4"/>
      <c r="D9" s="4"/>
      <c r="E9" s="4"/>
      <c r="F9" s="4"/>
      <c r="G9" s="8"/>
    </row>
    <row r="10" spans="1:7" ht="23.25" customHeight="1">
      <c r="A10" s="11"/>
      <c r="B10" s="176" t="s">
        <v>229</v>
      </c>
      <c r="C10" s="176"/>
      <c r="D10" s="10" t="s">
        <v>230</v>
      </c>
      <c r="E10" s="4"/>
      <c r="F10" s="10" t="s">
        <v>49</v>
      </c>
      <c r="G10" s="12"/>
    </row>
    <row r="11" spans="1:7" ht="23.25" customHeight="1">
      <c r="A11" s="11"/>
      <c r="B11" s="167">
        <v>239778</v>
      </c>
      <c r="C11" s="168"/>
      <c r="D11" s="13" t="s">
        <v>438</v>
      </c>
      <c r="E11" s="4"/>
      <c r="F11" s="14">
        <v>8128</v>
      </c>
      <c r="G11" s="8"/>
    </row>
    <row r="12" spans="1:7" ht="23.25" customHeight="1">
      <c r="A12" s="11"/>
      <c r="B12" s="167">
        <v>239870</v>
      </c>
      <c r="C12" s="168"/>
      <c r="D12" s="13" t="s">
        <v>450</v>
      </c>
      <c r="E12" s="4"/>
      <c r="F12" s="14">
        <v>912</v>
      </c>
      <c r="G12" s="8"/>
    </row>
    <row r="13" spans="1:7" ht="23.25" customHeight="1">
      <c r="A13" s="11"/>
      <c r="B13" s="167">
        <v>240046</v>
      </c>
      <c r="C13" s="168"/>
      <c r="D13" s="13" t="s">
        <v>506</v>
      </c>
      <c r="E13" s="4"/>
      <c r="F13" s="16">
        <v>7230</v>
      </c>
      <c r="G13" s="8"/>
    </row>
    <row r="14" spans="1:7" ht="23.25" customHeight="1">
      <c r="A14" s="11"/>
      <c r="B14" s="167"/>
      <c r="C14" s="168"/>
      <c r="D14" s="13"/>
      <c r="E14" s="4"/>
      <c r="F14" s="14"/>
      <c r="G14" s="8"/>
    </row>
    <row r="15" spans="1:7" ht="23.25" customHeight="1">
      <c r="A15" s="15"/>
      <c r="B15" s="167"/>
      <c r="C15" s="168"/>
      <c r="D15" s="13"/>
      <c r="E15" s="4"/>
      <c r="F15" s="16"/>
      <c r="G15" s="8"/>
    </row>
    <row r="16" spans="1:7" ht="23.25" customHeight="1">
      <c r="A16" s="15"/>
      <c r="B16" s="167"/>
      <c r="C16" s="168"/>
      <c r="D16" s="13"/>
      <c r="E16" s="4"/>
      <c r="F16" s="16"/>
      <c r="G16" s="8"/>
    </row>
    <row r="17" spans="1:7" ht="23.25" customHeight="1">
      <c r="A17" s="15"/>
      <c r="B17" s="167"/>
      <c r="C17" s="168"/>
      <c r="D17" s="13"/>
      <c r="E17" s="4"/>
      <c r="F17" s="16"/>
      <c r="G17" s="8"/>
    </row>
    <row r="18" spans="1:7" ht="23.25" customHeight="1">
      <c r="A18" s="15"/>
      <c r="B18" s="167"/>
      <c r="C18" s="168"/>
      <c r="D18" s="13"/>
      <c r="E18" s="4"/>
      <c r="F18" s="16"/>
      <c r="G18" s="8"/>
    </row>
    <row r="19" spans="1:7" ht="23.25" customHeight="1">
      <c r="A19" s="15"/>
      <c r="B19" s="167"/>
      <c r="C19" s="168"/>
      <c r="D19" s="13"/>
      <c r="E19" s="4"/>
      <c r="F19" s="16"/>
      <c r="G19" s="8"/>
    </row>
    <row r="20" spans="1:7" ht="23.25" customHeight="1">
      <c r="A20" s="15"/>
      <c r="B20" s="143"/>
      <c r="C20" s="144"/>
      <c r="D20" s="13"/>
      <c r="E20" s="4"/>
      <c r="F20" s="16"/>
      <c r="G20" s="8"/>
    </row>
    <row r="21" spans="1:7" ht="23.25" customHeight="1">
      <c r="A21" s="15"/>
      <c r="B21" s="143"/>
      <c r="C21" s="144"/>
      <c r="D21" s="13"/>
      <c r="E21" s="4"/>
      <c r="F21" s="16"/>
      <c r="G21" s="8"/>
    </row>
    <row r="22" spans="1:7" ht="23.25" customHeight="1">
      <c r="A22" s="15"/>
      <c r="B22" s="143"/>
      <c r="C22" s="144"/>
      <c r="D22" s="13"/>
      <c r="E22" s="4"/>
      <c r="F22" s="16"/>
      <c r="G22" s="8"/>
    </row>
    <row r="23" spans="1:7" ht="23.25" customHeight="1">
      <c r="A23" s="15"/>
      <c r="B23" s="143"/>
      <c r="C23" s="144"/>
      <c r="D23" s="13"/>
      <c r="E23" s="4"/>
      <c r="F23" s="16"/>
      <c r="G23" s="8"/>
    </row>
    <row r="24" spans="1:7" ht="23.25" customHeight="1">
      <c r="A24" s="15"/>
      <c r="B24" s="143"/>
      <c r="C24" s="144"/>
      <c r="D24" s="13"/>
      <c r="E24" s="4"/>
      <c r="F24" s="16"/>
      <c r="G24" s="8"/>
    </row>
    <row r="25" spans="1:7" ht="23.25" customHeight="1">
      <c r="A25" s="11"/>
      <c r="B25" s="167"/>
      <c r="C25" s="168"/>
      <c r="D25" s="13"/>
      <c r="E25" s="4"/>
      <c r="F25" s="14"/>
      <c r="G25" s="8"/>
    </row>
    <row r="26" spans="1:7" ht="23.25" customHeight="1">
      <c r="A26" s="11"/>
      <c r="B26" s="168"/>
      <c r="C26" s="168"/>
      <c r="D26" s="13"/>
      <c r="E26" s="4"/>
      <c r="F26" s="16"/>
      <c r="G26" s="17">
        <f>SUM(F11:F18)</f>
        <v>16270</v>
      </c>
    </row>
    <row r="27" spans="1:7" ht="23.25" customHeight="1">
      <c r="A27" s="18"/>
      <c r="B27" s="169"/>
      <c r="C27" s="169"/>
      <c r="D27" s="19"/>
      <c r="E27" s="20"/>
      <c r="F27" s="21"/>
      <c r="G27" s="22"/>
    </row>
    <row r="28" spans="1:7" ht="23.25" customHeight="1">
      <c r="A28" s="23" t="s">
        <v>227</v>
      </c>
      <c r="B28" s="24" t="s">
        <v>231</v>
      </c>
      <c r="C28" s="3" t="s">
        <v>232</v>
      </c>
      <c r="D28" s="3"/>
      <c r="E28" s="4"/>
      <c r="F28" s="4"/>
      <c r="G28" s="8"/>
    </row>
    <row r="29" spans="1:7" ht="23.25" customHeight="1">
      <c r="A29" s="114" t="s">
        <v>227</v>
      </c>
      <c r="B29" s="4" t="s">
        <v>238</v>
      </c>
      <c r="C29" s="4"/>
      <c r="D29" s="4"/>
      <c r="E29" s="4"/>
      <c r="F29" s="16">
        <v>194</v>
      </c>
      <c r="G29" s="17"/>
    </row>
    <row r="30" spans="1:7" ht="23.25" customHeight="1">
      <c r="A30" s="114"/>
      <c r="B30" s="4"/>
      <c r="C30" s="4"/>
      <c r="D30" s="4"/>
      <c r="E30" s="4"/>
      <c r="F30" s="16"/>
      <c r="G30" s="17">
        <f>+F29+F30</f>
        <v>194</v>
      </c>
    </row>
    <row r="31" spans="1:7" ht="23.25" customHeight="1">
      <c r="A31" s="11"/>
      <c r="B31" s="4"/>
      <c r="C31" s="4"/>
      <c r="D31" s="4"/>
      <c r="E31" s="4"/>
      <c r="F31" s="4"/>
      <c r="G31" s="8"/>
    </row>
    <row r="32" spans="1:7" ht="23.25" customHeight="1">
      <c r="A32" s="25" t="s">
        <v>513</v>
      </c>
      <c r="B32" s="20"/>
      <c r="C32" s="20"/>
      <c r="D32" s="20"/>
      <c r="E32" s="20"/>
      <c r="F32" s="26"/>
      <c r="G32" s="27">
        <f>+G3-G26-G30</f>
        <v>43822359.31</v>
      </c>
    </row>
    <row r="33" spans="1:7" ht="23.25" customHeight="1">
      <c r="A33" s="170" t="s">
        <v>233</v>
      </c>
      <c r="B33" s="171"/>
      <c r="C33" s="171"/>
      <c r="D33" s="171"/>
      <c r="E33" s="158" t="s">
        <v>234</v>
      </c>
      <c r="F33" s="159"/>
      <c r="G33" s="160"/>
    </row>
    <row r="34" spans="1:7" ht="23.25" customHeight="1">
      <c r="A34" s="161" t="s">
        <v>235</v>
      </c>
      <c r="B34" s="162"/>
      <c r="C34" s="162"/>
      <c r="D34" s="162"/>
      <c r="E34" s="161" t="s">
        <v>236</v>
      </c>
      <c r="F34" s="162"/>
      <c r="G34" s="163"/>
    </row>
    <row r="35" spans="1:7" ht="23.25" customHeight="1">
      <c r="A35" s="164" t="s">
        <v>237</v>
      </c>
      <c r="B35" s="165"/>
      <c r="C35" s="165"/>
      <c r="D35" s="165"/>
      <c r="E35" s="164" t="s">
        <v>395</v>
      </c>
      <c r="F35" s="165"/>
      <c r="G35" s="166"/>
    </row>
    <row r="36" spans="1:7" ht="23.25" customHeight="1">
      <c r="A36" s="28"/>
      <c r="B36" s="28"/>
      <c r="C36" s="28"/>
      <c r="D36" s="28"/>
      <c r="E36" s="28"/>
      <c r="F36" s="28"/>
      <c r="G36" s="28"/>
    </row>
    <row r="37" spans="1:7" ht="23.25" customHeight="1">
      <c r="A37" s="28"/>
      <c r="B37" s="28"/>
      <c r="C37" s="28"/>
      <c r="D37" s="28"/>
      <c r="E37" s="28"/>
      <c r="F37" s="28"/>
      <c r="G37" s="28"/>
    </row>
    <row r="38" spans="1:7" ht="23.25" customHeight="1">
      <c r="A38" s="28"/>
      <c r="B38" s="28"/>
      <c r="C38" s="28"/>
      <c r="D38" s="28"/>
      <c r="E38" s="28"/>
      <c r="F38" s="28"/>
      <c r="G38" s="28"/>
    </row>
    <row r="39" spans="1:7" ht="23.25" customHeight="1">
      <c r="A39" s="28"/>
      <c r="B39" s="28"/>
      <c r="C39" s="28"/>
      <c r="D39" s="28"/>
      <c r="E39" s="28"/>
      <c r="F39" s="28"/>
      <c r="G39" s="28"/>
    </row>
    <row r="40" spans="1:7" ht="23.25" customHeight="1">
      <c r="A40" s="28"/>
      <c r="B40" s="28"/>
      <c r="C40" s="28"/>
      <c r="D40" s="28"/>
      <c r="E40" s="28"/>
      <c r="F40" s="28"/>
      <c r="G40" s="28"/>
    </row>
    <row r="41" spans="1:7" ht="23.25" customHeight="1">
      <c r="A41" s="28"/>
      <c r="B41" s="28"/>
      <c r="C41" s="28"/>
      <c r="D41" s="28"/>
      <c r="E41" s="28"/>
      <c r="F41" s="28"/>
      <c r="G41" s="28"/>
    </row>
    <row r="42" spans="1:7" ht="23.25" customHeight="1">
      <c r="A42" s="28"/>
      <c r="B42" s="28"/>
      <c r="C42" s="28"/>
      <c r="D42" s="28"/>
      <c r="E42" s="28"/>
      <c r="F42" s="28"/>
      <c r="G42" s="28"/>
    </row>
    <row r="43" spans="1:7" ht="23.25" customHeight="1">
      <c r="A43" s="28"/>
      <c r="B43" s="28"/>
      <c r="C43" s="28"/>
      <c r="D43" s="28"/>
      <c r="E43" s="28"/>
      <c r="F43" s="28"/>
      <c r="G43" s="28"/>
    </row>
  </sheetData>
  <sheetProtection/>
  <mergeCells count="23">
    <mergeCell ref="A1:D1"/>
    <mergeCell ref="E1:G1"/>
    <mergeCell ref="A2:D2"/>
    <mergeCell ref="E2:G2"/>
    <mergeCell ref="B10:C10"/>
    <mergeCell ref="B11:C11"/>
    <mergeCell ref="A33:D33"/>
    <mergeCell ref="B12:C12"/>
    <mergeCell ref="B13:C13"/>
    <mergeCell ref="B14:C14"/>
    <mergeCell ref="B15:C15"/>
    <mergeCell ref="B16:C16"/>
    <mergeCell ref="B17:C17"/>
    <mergeCell ref="E33:G33"/>
    <mergeCell ref="A34:D34"/>
    <mergeCell ref="E34:G34"/>
    <mergeCell ref="A35:D35"/>
    <mergeCell ref="E35:G35"/>
    <mergeCell ref="B18:C18"/>
    <mergeCell ref="B19:C19"/>
    <mergeCell ref="B25:C25"/>
    <mergeCell ref="B26:C26"/>
    <mergeCell ref="B27:C27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="150" zoomScaleNormal="150" zoomScalePageLayoutView="0" workbookViewId="0" topLeftCell="A1">
      <selection activeCell="E3" sqref="E3"/>
    </sheetView>
  </sheetViews>
  <sheetFormatPr defaultColWidth="9.140625" defaultRowHeight="23.25" customHeight="1"/>
  <cols>
    <col min="1" max="1" width="9.140625" style="1" customWidth="1"/>
    <col min="2" max="5" width="10.7109375" style="1" customWidth="1"/>
    <col min="6" max="6" width="14.28125" style="1" bestFit="1" customWidth="1"/>
    <col min="7" max="7" width="15.7109375" style="1" customWidth="1"/>
    <col min="8" max="16384" width="9.140625" style="1" customWidth="1"/>
  </cols>
  <sheetData>
    <row r="1" spans="1:7" ht="23.25" customHeight="1">
      <c r="A1" s="172" t="s">
        <v>0</v>
      </c>
      <c r="B1" s="172"/>
      <c r="C1" s="172"/>
      <c r="D1" s="172"/>
      <c r="E1" s="173" t="s">
        <v>494</v>
      </c>
      <c r="F1" s="172"/>
      <c r="G1" s="172"/>
    </row>
    <row r="2" spans="1:7" ht="23.25" customHeight="1">
      <c r="A2" s="174" t="s">
        <v>218</v>
      </c>
      <c r="B2" s="174"/>
      <c r="C2" s="174"/>
      <c r="D2" s="174"/>
      <c r="E2" s="175" t="s">
        <v>496</v>
      </c>
      <c r="F2" s="174"/>
      <c r="G2" s="174"/>
    </row>
    <row r="3" spans="1:7" ht="23.25" customHeight="1">
      <c r="A3" s="2" t="s">
        <v>485</v>
      </c>
      <c r="B3" s="3"/>
      <c r="C3" s="3"/>
      <c r="D3" s="3"/>
      <c r="E3" s="4"/>
      <c r="F3" s="5"/>
      <c r="G3" s="6"/>
    </row>
    <row r="4" spans="1:7" ht="23.25" customHeight="1">
      <c r="A4" s="7" t="s">
        <v>220</v>
      </c>
      <c r="B4" s="4" t="s">
        <v>221</v>
      </c>
      <c r="C4" s="4"/>
      <c r="D4" s="4"/>
      <c r="E4" s="4"/>
      <c r="F4" s="4"/>
      <c r="G4" s="115"/>
    </row>
    <row r="5" spans="1:7" ht="23.25" customHeight="1">
      <c r="A5" s="9"/>
      <c r="B5" s="10" t="s">
        <v>222</v>
      </c>
      <c r="C5" s="4"/>
      <c r="D5" s="10" t="s">
        <v>223</v>
      </c>
      <c r="E5" s="4"/>
      <c r="F5" s="10" t="s">
        <v>49</v>
      </c>
      <c r="G5" s="8"/>
    </row>
    <row r="6" spans="1:7" ht="23.25" customHeight="1">
      <c r="A6" s="9"/>
      <c r="B6" s="4" t="s">
        <v>224</v>
      </c>
      <c r="C6" s="4"/>
      <c r="D6" s="4" t="s">
        <v>225</v>
      </c>
      <c r="E6" s="4"/>
      <c r="F6" s="4" t="s">
        <v>226</v>
      </c>
      <c r="G6" s="8"/>
    </row>
    <row r="7" spans="1:7" ht="23.25" customHeight="1">
      <c r="A7" s="9"/>
      <c r="B7" s="4" t="s">
        <v>224</v>
      </c>
      <c r="C7" s="4"/>
      <c r="D7" s="4" t="s">
        <v>225</v>
      </c>
      <c r="E7" s="4"/>
      <c r="F7" s="4" t="s">
        <v>226</v>
      </c>
      <c r="G7" s="8"/>
    </row>
    <row r="8" spans="1:7" ht="23.25" customHeight="1">
      <c r="A8" s="9"/>
      <c r="B8" s="4"/>
      <c r="C8" s="4"/>
      <c r="D8" s="4"/>
      <c r="E8" s="4"/>
      <c r="F8" s="4"/>
      <c r="G8" s="8"/>
    </row>
    <row r="9" spans="1:7" ht="23.25" customHeight="1">
      <c r="A9" s="7" t="s">
        <v>227</v>
      </c>
      <c r="B9" s="4" t="s">
        <v>228</v>
      </c>
      <c r="C9" s="4"/>
      <c r="D9" s="4"/>
      <c r="E9" s="4"/>
      <c r="F9" s="4"/>
      <c r="G9" s="8"/>
    </row>
    <row r="10" spans="1:7" ht="23.25" customHeight="1">
      <c r="A10" s="11"/>
      <c r="B10" s="176" t="s">
        <v>229</v>
      </c>
      <c r="C10" s="176"/>
      <c r="D10" s="10" t="s">
        <v>230</v>
      </c>
      <c r="E10" s="4"/>
      <c r="F10" s="10" t="s">
        <v>49</v>
      </c>
      <c r="G10" s="12"/>
    </row>
    <row r="11" spans="1:7" ht="23.25" customHeight="1">
      <c r="A11" s="11"/>
      <c r="B11" s="167"/>
      <c r="C11" s="168"/>
      <c r="D11" s="13"/>
      <c r="E11" s="4"/>
      <c r="F11" s="14"/>
      <c r="G11" s="8"/>
    </row>
    <row r="12" spans="1:7" ht="23.25" customHeight="1">
      <c r="A12" s="11"/>
      <c r="B12" s="167"/>
      <c r="C12" s="168"/>
      <c r="D12" s="13"/>
      <c r="E12" s="4"/>
      <c r="F12" s="14"/>
      <c r="G12" s="8"/>
    </row>
    <row r="13" spans="1:7" ht="23.25" customHeight="1">
      <c r="A13" s="11"/>
      <c r="B13" s="167"/>
      <c r="C13" s="168"/>
      <c r="D13" s="13"/>
      <c r="E13" s="4"/>
      <c r="F13" s="16"/>
      <c r="G13" s="8"/>
    </row>
    <row r="14" spans="1:7" ht="23.25" customHeight="1">
      <c r="A14" s="11"/>
      <c r="B14" s="167"/>
      <c r="C14" s="168"/>
      <c r="D14" s="13"/>
      <c r="E14" s="4"/>
      <c r="F14" s="14"/>
      <c r="G14" s="8"/>
    </row>
    <row r="15" spans="1:7" ht="23.25" customHeight="1">
      <c r="A15" s="15"/>
      <c r="B15" s="167"/>
      <c r="C15" s="168"/>
      <c r="D15" s="13"/>
      <c r="E15" s="4"/>
      <c r="F15" s="16"/>
      <c r="G15" s="8"/>
    </row>
    <row r="16" spans="1:7" ht="23.25" customHeight="1">
      <c r="A16" s="15"/>
      <c r="B16" s="167"/>
      <c r="C16" s="168"/>
      <c r="D16" s="13"/>
      <c r="E16" s="4"/>
      <c r="F16" s="16"/>
      <c r="G16" s="8"/>
    </row>
    <row r="17" spans="1:7" ht="23.25" customHeight="1">
      <c r="A17" s="15"/>
      <c r="B17" s="167"/>
      <c r="C17" s="168"/>
      <c r="D17" s="13"/>
      <c r="E17" s="4"/>
      <c r="F17" s="16"/>
      <c r="G17" s="8"/>
    </row>
    <row r="18" spans="1:7" ht="23.25" customHeight="1">
      <c r="A18" s="15"/>
      <c r="B18" s="167"/>
      <c r="C18" s="168"/>
      <c r="D18" s="13"/>
      <c r="E18" s="4"/>
      <c r="F18" s="16"/>
      <c r="G18" s="8"/>
    </row>
    <row r="19" spans="1:7" ht="23.25" customHeight="1">
      <c r="A19" s="15"/>
      <c r="B19" s="167"/>
      <c r="C19" s="168"/>
      <c r="D19" s="13"/>
      <c r="E19" s="4"/>
      <c r="F19" s="16"/>
      <c r="G19" s="8"/>
    </row>
    <row r="20" spans="1:7" ht="23.25" customHeight="1">
      <c r="A20" s="15"/>
      <c r="B20" s="143"/>
      <c r="C20" s="144"/>
      <c r="D20" s="13"/>
      <c r="E20" s="4"/>
      <c r="F20" s="16"/>
      <c r="G20" s="8"/>
    </row>
    <row r="21" spans="1:7" ht="23.25" customHeight="1">
      <c r="A21" s="15"/>
      <c r="B21" s="143"/>
      <c r="C21" s="144"/>
      <c r="D21" s="13"/>
      <c r="E21" s="4"/>
      <c r="F21" s="16"/>
      <c r="G21" s="8"/>
    </row>
    <row r="22" spans="1:7" ht="23.25" customHeight="1">
      <c r="A22" s="15"/>
      <c r="B22" s="143"/>
      <c r="C22" s="144"/>
      <c r="D22" s="13"/>
      <c r="E22" s="4"/>
      <c r="F22" s="16"/>
      <c r="G22" s="8"/>
    </row>
    <row r="23" spans="1:7" ht="23.25" customHeight="1">
      <c r="A23" s="15"/>
      <c r="B23" s="143"/>
      <c r="C23" s="144"/>
      <c r="D23" s="13"/>
      <c r="E23" s="4"/>
      <c r="F23" s="16"/>
      <c r="G23" s="8"/>
    </row>
    <row r="24" spans="1:7" ht="23.25" customHeight="1">
      <c r="A24" s="15"/>
      <c r="B24" s="143"/>
      <c r="C24" s="144"/>
      <c r="D24" s="13"/>
      <c r="E24" s="4"/>
      <c r="F24" s="16"/>
      <c r="G24" s="8"/>
    </row>
    <row r="25" spans="1:7" ht="23.25" customHeight="1">
      <c r="A25" s="11"/>
      <c r="B25" s="167"/>
      <c r="C25" s="168"/>
      <c r="D25" s="13"/>
      <c r="E25" s="4"/>
      <c r="F25" s="14"/>
      <c r="G25" s="8"/>
    </row>
    <row r="26" spans="1:7" ht="23.25" customHeight="1">
      <c r="A26" s="11"/>
      <c r="B26" s="168"/>
      <c r="C26" s="168"/>
      <c r="D26" s="13"/>
      <c r="E26" s="4"/>
      <c r="F26" s="16"/>
      <c r="G26" s="17">
        <f>SUM(F11:F16)</f>
        <v>0</v>
      </c>
    </row>
    <row r="27" spans="1:7" ht="23.25" customHeight="1">
      <c r="A27" s="18"/>
      <c r="B27" s="169"/>
      <c r="C27" s="169"/>
      <c r="D27" s="19"/>
      <c r="E27" s="20"/>
      <c r="F27" s="21"/>
      <c r="G27" s="22"/>
    </row>
    <row r="28" spans="1:7" ht="23.25" customHeight="1">
      <c r="A28" s="23" t="s">
        <v>227</v>
      </c>
      <c r="B28" s="24" t="s">
        <v>231</v>
      </c>
      <c r="C28" s="3" t="s">
        <v>232</v>
      </c>
      <c r="D28" s="3"/>
      <c r="E28" s="4"/>
      <c r="F28" s="4"/>
      <c r="G28" s="8"/>
    </row>
    <row r="29" spans="1:7" ht="23.25" customHeight="1">
      <c r="A29" s="114" t="s">
        <v>227</v>
      </c>
      <c r="B29" s="4" t="s">
        <v>238</v>
      </c>
      <c r="C29" s="4"/>
      <c r="D29" s="4"/>
      <c r="E29" s="4"/>
      <c r="F29" s="16"/>
      <c r="G29" s="17"/>
    </row>
    <row r="30" spans="1:7" ht="23.25" customHeight="1">
      <c r="A30" s="114"/>
      <c r="B30" s="4"/>
      <c r="C30" s="4"/>
      <c r="D30" s="4"/>
      <c r="E30" s="4"/>
      <c r="F30" s="16"/>
      <c r="G30" s="17">
        <f>+F29+F30</f>
        <v>0</v>
      </c>
    </row>
    <row r="31" spans="1:7" ht="23.25" customHeight="1">
      <c r="A31" s="11"/>
      <c r="B31" s="4"/>
      <c r="C31" s="4"/>
      <c r="D31" s="4"/>
      <c r="E31" s="4"/>
      <c r="F31" s="4"/>
      <c r="G31" s="8"/>
    </row>
    <row r="32" spans="1:7" ht="23.25" customHeight="1">
      <c r="A32" s="25" t="s">
        <v>486</v>
      </c>
      <c r="B32" s="20"/>
      <c r="C32" s="20"/>
      <c r="D32" s="20"/>
      <c r="E32" s="20"/>
      <c r="F32" s="26"/>
      <c r="G32" s="27">
        <f>+G3-G26-G30</f>
        <v>0</v>
      </c>
    </row>
    <row r="33" spans="1:7" ht="23.25" customHeight="1">
      <c r="A33" s="170" t="s">
        <v>233</v>
      </c>
      <c r="B33" s="171"/>
      <c r="C33" s="171"/>
      <c r="D33" s="171"/>
      <c r="E33" s="158" t="s">
        <v>234</v>
      </c>
      <c r="F33" s="159"/>
      <c r="G33" s="160"/>
    </row>
    <row r="34" spans="1:7" ht="23.25" customHeight="1">
      <c r="A34" s="161" t="s">
        <v>235</v>
      </c>
      <c r="B34" s="162"/>
      <c r="C34" s="162"/>
      <c r="D34" s="162"/>
      <c r="E34" s="161" t="s">
        <v>236</v>
      </c>
      <c r="F34" s="162"/>
      <c r="G34" s="163"/>
    </row>
    <row r="35" spans="1:7" ht="23.25" customHeight="1">
      <c r="A35" s="164" t="s">
        <v>237</v>
      </c>
      <c r="B35" s="165"/>
      <c r="C35" s="165"/>
      <c r="D35" s="165"/>
      <c r="E35" s="164" t="s">
        <v>395</v>
      </c>
      <c r="F35" s="165"/>
      <c r="G35" s="166"/>
    </row>
    <row r="36" spans="1:7" ht="23.25" customHeight="1">
      <c r="A36" s="28"/>
      <c r="B36" s="28"/>
      <c r="C36" s="28"/>
      <c r="D36" s="28"/>
      <c r="E36" s="28"/>
      <c r="F36" s="28"/>
      <c r="G36" s="28"/>
    </row>
    <row r="37" spans="1:7" ht="23.25" customHeight="1">
      <c r="A37" s="28"/>
      <c r="B37" s="28"/>
      <c r="C37" s="28"/>
      <c r="D37" s="28"/>
      <c r="E37" s="28"/>
      <c r="F37" s="28"/>
      <c r="G37" s="28"/>
    </row>
    <row r="38" spans="1:7" ht="23.25" customHeight="1">
      <c r="A38" s="28"/>
      <c r="B38" s="28"/>
      <c r="C38" s="28"/>
      <c r="D38" s="28"/>
      <c r="E38" s="28"/>
      <c r="F38" s="28"/>
      <c r="G38" s="28"/>
    </row>
    <row r="39" spans="1:7" ht="23.25" customHeight="1">
      <c r="A39" s="28"/>
      <c r="B39" s="28"/>
      <c r="C39" s="28"/>
      <c r="D39" s="28"/>
      <c r="E39" s="28"/>
      <c r="F39" s="28"/>
      <c r="G39" s="28"/>
    </row>
    <row r="40" spans="1:7" ht="23.25" customHeight="1">
      <c r="A40" s="28"/>
      <c r="B40" s="28"/>
      <c r="C40" s="28"/>
      <c r="D40" s="28"/>
      <c r="E40" s="28"/>
      <c r="F40" s="28"/>
      <c r="G40" s="28"/>
    </row>
    <row r="41" spans="1:7" ht="23.25" customHeight="1">
      <c r="A41" s="28"/>
      <c r="B41" s="28"/>
      <c r="C41" s="28"/>
      <c r="D41" s="28"/>
      <c r="E41" s="28"/>
      <c r="F41" s="28"/>
      <c r="G41" s="28"/>
    </row>
    <row r="42" spans="1:7" ht="23.25" customHeight="1">
      <c r="A42" s="28"/>
      <c r="B42" s="28"/>
      <c r="C42" s="28"/>
      <c r="D42" s="28"/>
      <c r="E42" s="28"/>
      <c r="F42" s="28"/>
      <c r="G42" s="28"/>
    </row>
    <row r="43" spans="1:7" ht="23.25" customHeight="1">
      <c r="A43" s="28"/>
      <c r="B43" s="28"/>
      <c r="C43" s="28"/>
      <c r="D43" s="28"/>
      <c r="E43" s="28"/>
      <c r="F43" s="28"/>
      <c r="G43" s="28"/>
    </row>
  </sheetData>
  <sheetProtection/>
  <mergeCells count="23">
    <mergeCell ref="E33:G33"/>
    <mergeCell ref="A34:D34"/>
    <mergeCell ref="E34:G34"/>
    <mergeCell ref="A35:D35"/>
    <mergeCell ref="E35:G35"/>
    <mergeCell ref="B18:C18"/>
    <mergeCell ref="B19:C19"/>
    <mergeCell ref="B25:C25"/>
    <mergeCell ref="B26:C26"/>
    <mergeCell ref="B27:C27"/>
    <mergeCell ref="A33:D33"/>
    <mergeCell ref="B12:C12"/>
    <mergeCell ref="B13:C13"/>
    <mergeCell ref="B14:C14"/>
    <mergeCell ref="B15:C15"/>
    <mergeCell ref="B16:C16"/>
    <mergeCell ref="B17:C17"/>
    <mergeCell ref="A1:D1"/>
    <mergeCell ref="E1:G1"/>
    <mergeCell ref="A2:D2"/>
    <mergeCell ref="E2:G2"/>
    <mergeCell ref="B10:C10"/>
    <mergeCell ref="B11:C11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zoomScale="150" zoomScaleNormal="150" zoomScalePageLayoutView="0" workbookViewId="0" topLeftCell="A22">
      <selection activeCell="E3" sqref="E3"/>
    </sheetView>
  </sheetViews>
  <sheetFormatPr defaultColWidth="9.140625" defaultRowHeight="23.25" customHeight="1"/>
  <cols>
    <col min="1" max="1" width="9.140625" style="1" customWidth="1"/>
    <col min="2" max="5" width="10.7109375" style="1" customWidth="1"/>
    <col min="6" max="6" width="14.28125" style="1" bestFit="1" customWidth="1"/>
    <col min="7" max="7" width="15.7109375" style="1" customWidth="1"/>
    <col min="8" max="16384" width="9.140625" style="1" customWidth="1"/>
  </cols>
  <sheetData>
    <row r="1" spans="1:7" ht="23.25" customHeight="1">
      <c r="A1" s="172" t="s">
        <v>0</v>
      </c>
      <c r="B1" s="172"/>
      <c r="C1" s="172"/>
      <c r="D1" s="172"/>
      <c r="E1" s="173" t="s">
        <v>494</v>
      </c>
      <c r="F1" s="172"/>
      <c r="G1" s="172"/>
    </row>
    <row r="2" spans="1:7" ht="23.25" customHeight="1">
      <c r="A2" s="174" t="s">
        <v>218</v>
      </c>
      <c r="B2" s="174"/>
      <c r="C2" s="174"/>
      <c r="D2" s="174"/>
      <c r="E2" s="175" t="s">
        <v>495</v>
      </c>
      <c r="F2" s="174"/>
      <c r="G2" s="174"/>
    </row>
    <row r="3" spans="1:7" ht="23.25" customHeight="1">
      <c r="A3" s="2" t="s">
        <v>485</v>
      </c>
      <c r="B3" s="3"/>
      <c r="C3" s="3"/>
      <c r="D3" s="3"/>
      <c r="E3" s="4"/>
      <c r="F3" s="5"/>
      <c r="G3" s="6"/>
    </row>
    <row r="4" spans="1:7" ht="23.25" customHeight="1">
      <c r="A4" s="7" t="s">
        <v>220</v>
      </c>
      <c r="B4" s="4" t="s">
        <v>221</v>
      </c>
      <c r="C4" s="4"/>
      <c r="D4" s="4"/>
      <c r="E4" s="4"/>
      <c r="F4" s="4"/>
      <c r="G4" s="115"/>
    </row>
    <row r="5" spans="1:7" ht="23.25" customHeight="1">
      <c r="A5" s="9"/>
      <c r="B5" s="10" t="s">
        <v>222</v>
      </c>
      <c r="C5" s="4"/>
      <c r="D5" s="10" t="s">
        <v>223</v>
      </c>
      <c r="E5" s="4"/>
      <c r="F5" s="10" t="s">
        <v>49</v>
      </c>
      <c r="G5" s="8"/>
    </row>
    <row r="6" spans="1:7" ht="23.25" customHeight="1">
      <c r="A6" s="9"/>
      <c r="B6" s="4" t="s">
        <v>224</v>
      </c>
      <c r="C6" s="4"/>
      <c r="D6" s="4" t="s">
        <v>225</v>
      </c>
      <c r="E6" s="4"/>
      <c r="F6" s="4" t="s">
        <v>226</v>
      </c>
      <c r="G6" s="8"/>
    </row>
    <row r="7" spans="1:7" ht="23.25" customHeight="1">
      <c r="A7" s="9"/>
      <c r="B7" s="4" t="s">
        <v>224</v>
      </c>
      <c r="C7" s="4"/>
      <c r="D7" s="4" t="s">
        <v>225</v>
      </c>
      <c r="E7" s="4"/>
      <c r="F7" s="4" t="s">
        <v>226</v>
      </c>
      <c r="G7" s="8"/>
    </row>
    <row r="8" spans="1:7" ht="23.25" customHeight="1">
      <c r="A8" s="9"/>
      <c r="B8" s="4"/>
      <c r="C8" s="4"/>
      <c r="D8" s="4"/>
      <c r="E8" s="4"/>
      <c r="F8" s="4"/>
      <c r="G8" s="8"/>
    </row>
    <row r="9" spans="1:7" ht="23.25" customHeight="1">
      <c r="A9" s="7" t="s">
        <v>227</v>
      </c>
      <c r="B9" s="4" t="s">
        <v>228</v>
      </c>
      <c r="C9" s="4"/>
      <c r="D9" s="4"/>
      <c r="E9" s="4"/>
      <c r="F9" s="4"/>
      <c r="G9" s="8"/>
    </row>
    <row r="10" spans="1:7" ht="23.25" customHeight="1">
      <c r="A10" s="11"/>
      <c r="B10" s="176" t="s">
        <v>229</v>
      </c>
      <c r="C10" s="176"/>
      <c r="D10" s="10" t="s">
        <v>230</v>
      </c>
      <c r="E10" s="4"/>
      <c r="F10" s="10" t="s">
        <v>49</v>
      </c>
      <c r="G10" s="12"/>
    </row>
    <row r="11" spans="1:7" ht="23.25" customHeight="1">
      <c r="A11" s="11"/>
      <c r="B11" s="167"/>
      <c r="C11" s="168"/>
      <c r="D11" s="13"/>
      <c r="E11" s="4"/>
      <c r="F11" s="14"/>
      <c r="G11" s="8"/>
    </row>
    <row r="12" spans="1:7" ht="23.25" customHeight="1">
      <c r="A12" s="11"/>
      <c r="B12" s="167"/>
      <c r="C12" s="168"/>
      <c r="D12" s="13"/>
      <c r="E12" s="4"/>
      <c r="F12" s="14"/>
      <c r="G12" s="8"/>
    </row>
    <row r="13" spans="1:7" ht="23.25" customHeight="1">
      <c r="A13" s="11"/>
      <c r="B13" s="167"/>
      <c r="C13" s="168"/>
      <c r="D13" s="13"/>
      <c r="E13" s="4"/>
      <c r="F13" s="16"/>
      <c r="G13" s="8"/>
    </row>
    <row r="14" spans="1:7" ht="23.25" customHeight="1">
      <c r="A14" s="11"/>
      <c r="B14" s="167"/>
      <c r="C14" s="168"/>
      <c r="D14" s="13"/>
      <c r="E14" s="4"/>
      <c r="F14" s="14"/>
      <c r="G14" s="8"/>
    </row>
    <row r="15" spans="1:7" ht="23.25" customHeight="1">
      <c r="A15" s="15"/>
      <c r="B15" s="167"/>
      <c r="C15" s="168"/>
      <c r="D15" s="13"/>
      <c r="E15" s="4"/>
      <c r="F15" s="16"/>
      <c r="G15" s="8"/>
    </row>
    <row r="16" spans="1:7" ht="23.25" customHeight="1">
      <c r="A16" s="15"/>
      <c r="B16" s="167"/>
      <c r="C16" s="168"/>
      <c r="D16" s="13"/>
      <c r="E16" s="4"/>
      <c r="F16" s="16"/>
      <c r="G16" s="8"/>
    </row>
    <row r="17" spans="1:7" ht="23.25" customHeight="1">
      <c r="A17" s="15"/>
      <c r="B17" s="167"/>
      <c r="C17" s="168"/>
      <c r="D17" s="13"/>
      <c r="E17" s="4"/>
      <c r="F17" s="16"/>
      <c r="G17" s="8"/>
    </row>
    <row r="18" spans="1:7" ht="23.25" customHeight="1">
      <c r="A18" s="15"/>
      <c r="B18" s="167"/>
      <c r="C18" s="168"/>
      <c r="D18" s="13"/>
      <c r="E18" s="4"/>
      <c r="F18" s="16"/>
      <c r="G18" s="8"/>
    </row>
    <row r="19" spans="1:7" ht="23.25" customHeight="1">
      <c r="A19" s="15"/>
      <c r="B19" s="167"/>
      <c r="C19" s="168"/>
      <c r="D19" s="13"/>
      <c r="E19" s="4"/>
      <c r="F19" s="16"/>
      <c r="G19" s="8"/>
    </row>
    <row r="20" spans="1:7" ht="23.25" customHeight="1">
      <c r="A20" s="15"/>
      <c r="B20" s="143"/>
      <c r="C20" s="144"/>
      <c r="D20" s="13"/>
      <c r="E20" s="4"/>
      <c r="F20" s="16"/>
      <c r="G20" s="8"/>
    </row>
    <row r="21" spans="1:7" ht="23.25" customHeight="1">
      <c r="A21" s="15"/>
      <c r="B21" s="143"/>
      <c r="C21" s="144"/>
      <c r="D21" s="13"/>
      <c r="E21" s="4"/>
      <c r="F21" s="16"/>
      <c r="G21" s="8"/>
    </row>
    <row r="22" spans="1:7" ht="23.25" customHeight="1">
      <c r="A22" s="15"/>
      <c r="B22" s="143"/>
      <c r="C22" s="144"/>
      <c r="D22" s="13"/>
      <c r="E22" s="4"/>
      <c r="F22" s="16"/>
      <c r="G22" s="8"/>
    </row>
    <row r="23" spans="1:7" ht="23.25" customHeight="1">
      <c r="A23" s="15"/>
      <c r="B23" s="143"/>
      <c r="C23" s="144"/>
      <c r="D23" s="13"/>
      <c r="E23" s="4"/>
      <c r="F23" s="16"/>
      <c r="G23" s="8"/>
    </row>
    <row r="24" spans="1:7" ht="23.25" customHeight="1">
      <c r="A24" s="15"/>
      <c r="B24" s="143"/>
      <c r="C24" s="144"/>
      <c r="D24" s="13"/>
      <c r="E24" s="4"/>
      <c r="F24" s="16"/>
      <c r="G24" s="8"/>
    </row>
    <row r="25" spans="1:7" ht="23.25" customHeight="1">
      <c r="A25" s="11"/>
      <c r="B25" s="167"/>
      <c r="C25" s="168"/>
      <c r="D25" s="13"/>
      <c r="E25" s="4"/>
      <c r="F25" s="14"/>
      <c r="G25" s="8"/>
    </row>
    <row r="26" spans="1:7" ht="23.25" customHeight="1">
      <c r="A26" s="11"/>
      <c r="B26" s="168"/>
      <c r="C26" s="168"/>
      <c r="D26" s="13"/>
      <c r="E26" s="4"/>
      <c r="F26" s="16"/>
      <c r="G26" s="17">
        <f>SUM(F11:F16)</f>
        <v>0</v>
      </c>
    </row>
    <row r="27" spans="1:7" ht="23.25" customHeight="1">
      <c r="A27" s="18"/>
      <c r="B27" s="169"/>
      <c r="C27" s="169"/>
      <c r="D27" s="19"/>
      <c r="E27" s="20"/>
      <c r="F27" s="21"/>
      <c r="G27" s="22"/>
    </row>
    <row r="28" spans="1:7" ht="23.25" customHeight="1">
      <c r="A28" s="23" t="s">
        <v>227</v>
      </c>
      <c r="B28" s="24" t="s">
        <v>231</v>
      </c>
      <c r="C28" s="3" t="s">
        <v>232</v>
      </c>
      <c r="D28" s="3"/>
      <c r="E28" s="4"/>
      <c r="F28" s="4"/>
      <c r="G28" s="8"/>
    </row>
    <row r="29" spans="1:7" ht="23.25" customHeight="1">
      <c r="A29" s="114" t="s">
        <v>227</v>
      </c>
      <c r="B29" s="4" t="s">
        <v>238</v>
      </c>
      <c r="C29" s="4"/>
      <c r="D29" s="4"/>
      <c r="E29" s="4"/>
      <c r="F29" s="16"/>
      <c r="G29" s="17"/>
    </row>
    <row r="30" spans="1:7" ht="23.25" customHeight="1">
      <c r="A30" s="114"/>
      <c r="B30" s="4"/>
      <c r="C30" s="4"/>
      <c r="D30" s="4"/>
      <c r="E30" s="4"/>
      <c r="F30" s="16"/>
      <c r="G30" s="17">
        <f>+F29+F30</f>
        <v>0</v>
      </c>
    </row>
    <row r="31" spans="1:7" ht="23.25" customHeight="1">
      <c r="A31" s="11"/>
      <c r="B31" s="4"/>
      <c r="C31" s="4"/>
      <c r="D31" s="4"/>
      <c r="E31" s="4"/>
      <c r="F31" s="4"/>
      <c r="G31" s="8"/>
    </row>
    <row r="32" spans="1:7" ht="23.25" customHeight="1">
      <c r="A32" s="25" t="s">
        <v>486</v>
      </c>
      <c r="B32" s="20"/>
      <c r="C32" s="20"/>
      <c r="D32" s="20"/>
      <c r="E32" s="20"/>
      <c r="F32" s="26"/>
      <c r="G32" s="27">
        <f>+G3-G26-G30</f>
        <v>0</v>
      </c>
    </row>
    <row r="33" spans="1:7" ht="23.25" customHeight="1">
      <c r="A33" s="170" t="s">
        <v>233</v>
      </c>
      <c r="B33" s="171"/>
      <c r="C33" s="171"/>
      <c r="D33" s="171"/>
      <c r="E33" s="158" t="s">
        <v>234</v>
      </c>
      <c r="F33" s="159"/>
      <c r="G33" s="160"/>
    </row>
    <row r="34" spans="1:7" ht="23.25" customHeight="1">
      <c r="A34" s="161" t="s">
        <v>235</v>
      </c>
      <c r="B34" s="162"/>
      <c r="C34" s="162"/>
      <c r="D34" s="162"/>
      <c r="E34" s="161" t="s">
        <v>236</v>
      </c>
      <c r="F34" s="162"/>
      <c r="G34" s="163"/>
    </row>
    <row r="35" spans="1:7" ht="23.25" customHeight="1">
      <c r="A35" s="164" t="s">
        <v>237</v>
      </c>
      <c r="B35" s="165"/>
      <c r="C35" s="165"/>
      <c r="D35" s="165"/>
      <c r="E35" s="164" t="s">
        <v>395</v>
      </c>
      <c r="F35" s="165"/>
      <c r="G35" s="166"/>
    </row>
    <row r="36" spans="1:7" ht="23.25" customHeight="1">
      <c r="A36" s="28"/>
      <c r="B36" s="28"/>
      <c r="C36" s="28"/>
      <c r="D36" s="28"/>
      <c r="E36" s="28"/>
      <c r="F36" s="28"/>
      <c r="G36" s="28"/>
    </row>
    <row r="37" spans="1:7" ht="23.25" customHeight="1">
      <c r="A37" s="28"/>
      <c r="B37" s="28"/>
      <c r="C37" s="28"/>
      <c r="D37" s="28"/>
      <c r="E37" s="28"/>
      <c r="F37" s="28"/>
      <c r="G37" s="28"/>
    </row>
    <row r="38" spans="1:7" ht="23.25" customHeight="1">
      <c r="A38" s="28"/>
      <c r="B38" s="28"/>
      <c r="C38" s="28"/>
      <c r="D38" s="28"/>
      <c r="E38" s="28"/>
      <c r="F38" s="28"/>
      <c r="G38" s="28"/>
    </row>
    <row r="39" spans="1:7" ht="23.25" customHeight="1">
      <c r="A39" s="28"/>
      <c r="B39" s="28"/>
      <c r="C39" s="28"/>
      <c r="D39" s="28"/>
      <c r="E39" s="28"/>
      <c r="F39" s="28"/>
      <c r="G39" s="28"/>
    </row>
    <row r="40" spans="1:7" ht="23.25" customHeight="1">
      <c r="A40" s="28"/>
      <c r="B40" s="28"/>
      <c r="C40" s="28"/>
      <c r="D40" s="28"/>
      <c r="E40" s="28"/>
      <c r="F40" s="28"/>
      <c r="G40" s="28"/>
    </row>
    <row r="41" spans="1:7" ht="23.25" customHeight="1">
      <c r="A41" s="28"/>
      <c r="B41" s="28"/>
      <c r="C41" s="28"/>
      <c r="D41" s="28"/>
      <c r="E41" s="28"/>
      <c r="F41" s="28"/>
      <c r="G41" s="28"/>
    </row>
    <row r="42" spans="1:7" ht="23.25" customHeight="1">
      <c r="A42" s="28"/>
      <c r="B42" s="28"/>
      <c r="C42" s="28"/>
      <c r="D42" s="28"/>
      <c r="E42" s="28"/>
      <c r="F42" s="28"/>
      <c r="G42" s="28"/>
    </row>
    <row r="43" spans="1:7" ht="23.25" customHeight="1">
      <c r="A43" s="28"/>
      <c r="B43" s="28"/>
      <c r="C43" s="28"/>
      <c r="D43" s="28"/>
      <c r="E43" s="28"/>
      <c r="F43" s="28"/>
      <c r="G43" s="28"/>
    </row>
  </sheetData>
  <sheetProtection/>
  <mergeCells count="23">
    <mergeCell ref="E33:G33"/>
    <mergeCell ref="A34:D34"/>
    <mergeCell ref="E34:G34"/>
    <mergeCell ref="A35:D35"/>
    <mergeCell ref="E35:G35"/>
    <mergeCell ref="B18:C18"/>
    <mergeCell ref="B19:C19"/>
    <mergeCell ref="B25:C25"/>
    <mergeCell ref="B26:C26"/>
    <mergeCell ref="B27:C27"/>
    <mergeCell ref="A33:D33"/>
    <mergeCell ref="B12:C12"/>
    <mergeCell ref="B13:C13"/>
    <mergeCell ref="B14:C14"/>
    <mergeCell ref="B15:C15"/>
    <mergeCell ref="B16:C16"/>
    <mergeCell ref="B17:C17"/>
    <mergeCell ref="A1:D1"/>
    <mergeCell ref="E1:G1"/>
    <mergeCell ref="A2:D2"/>
    <mergeCell ref="E2:G2"/>
    <mergeCell ref="B10:C10"/>
    <mergeCell ref="B11:C11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3"/>
  <sheetViews>
    <sheetView zoomScale="150" zoomScaleNormal="150" zoomScalePageLayoutView="0" workbookViewId="0" topLeftCell="A25">
      <selection activeCell="E3" sqref="E3"/>
    </sheetView>
  </sheetViews>
  <sheetFormatPr defaultColWidth="9.140625" defaultRowHeight="23.25" customHeight="1"/>
  <cols>
    <col min="1" max="1" width="9.140625" style="1" customWidth="1"/>
    <col min="2" max="5" width="10.7109375" style="1" customWidth="1"/>
    <col min="6" max="6" width="14.28125" style="1" bestFit="1" customWidth="1"/>
    <col min="7" max="7" width="15.7109375" style="1" customWidth="1"/>
    <col min="8" max="16384" width="9.140625" style="1" customWidth="1"/>
  </cols>
  <sheetData>
    <row r="1" spans="1:7" ht="23.25" customHeight="1">
      <c r="A1" s="172" t="s">
        <v>0</v>
      </c>
      <c r="B1" s="172"/>
      <c r="C1" s="172"/>
      <c r="D1" s="172"/>
      <c r="E1" s="173" t="s">
        <v>492</v>
      </c>
      <c r="F1" s="172"/>
      <c r="G1" s="172"/>
    </row>
    <row r="2" spans="1:7" ht="23.25" customHeight="1">
      <c r="A2" s="174" t="s">
        <v>218</v>
      </c>
      <c r="B2" s="174"/>
      <c r="C2" s="174"/>
      <c r="D2" s="174"/>
      <c r="E2" s="175" t="s">
        <v>493</v>
      </c>
      <c r="F2" s="174"/>
      <c r="G2" s="174"/>
    </row>
    <row r="3" spans="1:7" ht="23.25" customHeight="1">
      <c r="A3" s="2" t="s">
        <v>485</v>
      </c>
      <c r="B3" s="3"/>
      <c r="C3" s="3"/>
      <c r="D3" s="3"/>
      <c r="E3" s="4"/>
      <c r="F3" s="5"/>
      <c r="G3" s="6"/>
    </row>
    <row r="4" spans="1:7" ht="23.25" customHeight="1">
      <c r="A4" s="7" t="s">
        <v>220</v>
      </c>
      <c r="B4" s="4" t="s">
        <v>221</v>
      </c>
      <c r="C4" s="4"/>
      <c r="D4" s="4"/>
      <c r="E4" s="4"/>
      <c r="F4" s="4"/>
      <c r="G4" s="115"/>
    </row>
    <row r="5" spans="1:7" ht="23.25" customHeight="1">
      <c r="A5" s="9"/>
      <c r="B5" s="10" t="s">
        <v>222</v>
      </c>
      <c r="C5" s="4"/>
      <c r="D5" s="10" t="s">
        <v>223</v>
      </c>
      <c r="E5" s="4"/>
      <c r="F5" s="10" t="s">
        <v>49</v>
      </c>
      <c r="G5" s="8"/>
    </row>
    <row r="6" spans="1:7" ht="23.25" customHeight="1">
      <c r="A6" s="9"/>
      <c r="B6" s="4" t="s">
        <v>224</v>
      </c>
      <c r="C6" s="4"/>
      <c r="D6" s="4" t="s">
        <v>225</v>
      </c>
      <c r="E6" s="4"/>
      <c r="F6" s="4" t="s">
        <v>226</v>
      </c>
      <c r="G6" s="8"/>
    </row>
    <row r="7" spans="1:7" ht="23.25" customHeight="1">
      <c r="A7" s="9"/>
      <c r="B7" s="4" t="s">
        <v>224</v>
      </c>
      <c r="C7" s="4"/>
      <c r="D7" s="4" t="s">
        <v>225</v>
      </c>
      <c r="E7" s="4"/>
      <c r="F7" s="4" t="s">
        <v>226</v>
      </c>
      <c r="G7" s="8"/>
    </row>
    <row r="8" spans="1:7" ht="23.25" customHeight="1">
      <c r="A8" s="9"/>
      <c r="B8" s="4"/>
      <c r="C8" s="4"/>
      <c r="D8" s="4"/>
      <c r="E8" s="4"/>
      <c r="F8" s="4"/>
      <c r="G8" s="8"/>
    </row>
    <row r="9" spans="1:7" ht="23.25" customHeight="1">
      <c r="A9" s="7" t="s">
        <v>227</v>
      </c>
      <c r="B9" s="4" t="s">
        <v>228</v>
      </c>
      <c r="C9" s="4"/>
      <c r="D9" s="4"/>
      <c r="E9" s="4"/>
      <c r="F9" s="4"/>
      <c r="G9" s="8"/>
    </row>
    <row r="10" spans="1:7" ht="23.25" customHeight="1">
      <c r="A10" s="11"/>
      <c r="B10" s="176" t="s">
        <v>229</v>
      </c>
      <c r="C10" s="176"/>
      <c r="D10" s="10" t="s">
        <v>230</v>
      </c>
      <c r="E10" s="4"/>
      <c r="F10" s="10" t="s">
        <v>49</v>
      </c>
      <c r="G10" s="12"/>
    </row>
    <row r="11" spans="1:7" ht="23.25" customHeight="1">
      <c r="A11" s="11"/>
      <c r="B11" s="167"/>
      <c r="C11" s="168"/>
      <c r="D11" s="13"/>
      <c r="E11" s="4"/>
      <c r="F11" s="14"/>
      <c r="G11" s="8"/>
    </row>
    <row r="12" spans="1:7" ht="23.25" customHeight="1">
      <c r="A12" s="11"/>
      <c r="B12" s="167"/>
      <c r="C12" s="168"/>
      <c r="D12" s="13"/>
      <c r="E12" s="4"/>
      <c r="F12" s="14"/>
      <c r="G12" s="8"/>
    </row>
    <row r="13" spans="1:7" ht="23.25" customHeight="1">
      <c r="A13" s="11"/>
      <c r="B13" s="167"/>
      <c r="C13" s="168"/>
      <c r="D13" s="13"/>
      <c r="E13" s="4"/>
      <c r="F13" s="16"/>
      <c r="G13" s="8"/>
    </row>
    <row r="14" spans="1:7" ht="23.25" customHeight="1">
      <c r="A14" s="11"/>
      <c r="B14" s="167"/>
      <c r="C14" s="168"/>
      <c r="D14" s="13"/>
      <c r="E14" s="4"/>
      <c r="F14" s="14"/>
      <c r="G14" s="8"/>
    </row>
    <row r="15" spans="1:7" ht="23.25" customHeight="1">
      <c r="A15" s="15"/>
      <c r="B15" s="167"/>
      <c r="C15" s="168"/>
      <c r="D15" s="13"/>
      <c r="E15" s="4"/>
      <c r="F15" s="16"/>
      <c r="G15" s="8"/>
    </row>
    <row r="16" spans="1:7" ht="23.25" customHeight="1">
      <c r="A16" s="15"/>
      <c r="B16" s="167"/>
      <c r="C16" s="168"/>
      <c r="D16" s="13"/>
      <c r="E16" s="4"/>
      <c r="F16" s="16"/>
      <c r="G16" s="8"/>
    </row>
    <row r="17" spans="1:7" ht="23.25" customHeight="1">
      <c r="A17" s="15"/>
      <c r="B17" s="167"/>
      <c r="C17" s="168"/>
      <c r="D17" s="13"/>
      <c r="E17" s="4"/>
      <c r="F17" s="16"/>
      <c r="G17" s="8"/>
    </row>
    <row r="18" spans="1:7" ht="23.25" customHeight="1">
      <c r="A18" s="15"/>
      <c r="B18" s="167"/>
      <c r="C18" s="168"/>
      <c r="D18" s="13"/>
      <c r="E18" s="4"/>
      <c r="F18" s="16"/>
      <c r="G18" s="8"/>
    </row>
    <row r="19" spans="1:7" ht="23.25" customHeight="1">
      <c r="A19" s="15"/>
      <c r="B19" s="167"/>
      <c r="C19" s="168"/>
      <c r="D19" s="13"/>
      <c r="E19" s="4"/>
      <c r="F19" s="16"/>
      <c r="G19" s="8"/>
    </row>
    <row r="20" spans="1:7" ht="23.25" customHeight="1">
      <c r="A20" s="15"/>
      <c r="B20" s="143"/>
      <c r="C20" s="144"/>
      <c r="D20" s="13"/>
      <c r="E20" s="4"/>
      <c r="F20" s="16"/>
      <c r="G20" s="8"/>
    </row>
    <row r="21" spans="1:7" ht="23.25" customHeight="1">
      <c r="A21" s="15"/>
      <c r="B21" s="143"/>
      <c r="C21" s="144"/>
      <c r="D21" s="13"/>
      <c r="E21" s="4"/>
      <c r="F21" s="16"/>
      <c r="G21" s="8"/>
    </row>
    <row r="22" spans="1:7" ht="23.25" customHeight="1">
      <c r="A22" s="15"/>
      <c r="B22" s="143"/>
      <c r="C22" s="144"/>
      <c r="D22" s="13"/>
      <c r="E22" s="4"/>
      <c r="F22" s="16"/>
      <c r="G22" s="8"/>
    </row>
    <row r="23" spans="1:7" ht="23.25" customHeight="1">
      <c r="A23" s="15"/>
      <c r="B23" s="143"/>
      <c r="C23" s="144"/>
      <c r="D23" s="13"/>
      <c r="E23" s="4"/>
      <c r="F23" s="16"/>
      <c r="G23" s="8"/>
    </row>
    <row r="24" spans="1:7" ht="23.25" customHeight="1">
      <c r="A24" s="15"/>
      <c r="B24" s="143"/>
      <c r="C24" s="144"/>
      <c r="D24" s="13"/>
      <c r="E24" s="4"/>
      <c r="F24" s="16"/>
      <c r="G24" s="8"/>
    </row>
    <row r="25" spans="1:7" ht="23.25" customHeight="1">
      <c r="A25" s="11"/>
      <c r="B25" s="167"/>
      <c r="C25" s="168"/>
      <c r="D25" s="13"/>
      <c r="E25" s="4"/>
      <c r="F25" s="14"/>
      <c r="G25" s="8"/>
    </row>
    <row r="26" spans="1:7" ht="23.25" customHeight="1">
      <c r="A26" s="11"/>
      <c r="B26" s="168"/>
      <c r="C26" s="168"/>
      <c r="D26" s="13"/>
      <c r="E26" s="4"/>
      <c r="F26" s="16"/>
      <c r="G26" s="17">
        <f>SUM(F11:F16)</f>
        <v>0</v>
      </c>
    </row>
    <row r="27" spans="1:7" ht="23.25" customHeight="1">
      <c r="A27" s="18"/>
      <c r="B27" s="169"/>
      <c r="C27" s="169"/>
      <c r="D27" s="19"/>
      <c r="E27" s="20"/>
      <c r="F27" s="21"/>
      <c r="G27" s="22"/>
    </row>
    <row r="28" spans="1:7" ht="23.25" customHeight="1">
      <c r="A28" s="23" t="s">
        <v>227</v>
      </c>
      <c r="B28" s="24" t="s">
        <v>231</v>
      </c>
      <c r="C28" s="3" t="s">
        <v>232</v>
      </c>
      <c r="D28" s="3"/>
      <c r="E28" s="4"/>
      <c r="F28" s="4"/>
      <c r="G28" s="8"/>
    </row>
    <row r="29" spans="1:7" ht="23.25" customHeight="1">
      <c r="A29" s="114" t="s">
        <v>227</v>
      </c>
      <c r="B29" s="4" t="s">
        <v>238</v>
      </c>
      <c r="C29" s="4"/>
      <c r="D29" s="4"/>
      <c r="E29" s="4"/>
      <c r="F29" s="16"/>
      <c r="G29" s="17"/>
    </row>
    <row r="30" spans="1:7" ht="23.25" customHeight="1">
      <c r="A30" s="114"/>
      <c r="B30" s="4"/>
      <c r="C30" s="4"/>
      <c r="D30" s="4"/>
      <c r="E30" s="4"/>
      <c r="F30" s="16"/>
      <c r="G30" s="17">
        <f>+F29+F30</f>
        <v>0</v>
      </c>
    </row>
    <row r="31" spans="1:7" ht="23.25" customHeight="1">
      <c r="A31" s="11"/>
      <c r="B31" s="4"/>
      <c r="C31" s="4"/>
      <c r="D31" s="4"/>
      <c r="E31" s="4"/>
      <c r="F31" s="4"/>
      <c r="G31" s="8"/>
    </row>
    <row r="32" spans="1:7" ht="23.25" customHeight="1">
      <c r="A32" s="25" t="s">
        <v>486</v>
      </c>
      <c r="B32" s="20"/>
      <c r="C32" s="20"/>
      <c r="D32" s="20"/>
      <c r="E32" s="20"/>
      <c r="F32" s="26"/>
      <c r="G32" s="27">
        <f>+G3-G26-G30</f>
        <v>0</v>
      </c>
    </row>
    <row r="33" spans="1:7" ht="23.25" customHeight="1">
      <c r="A33" s="170" t="s">
        <v>233</v>
      </c>
      <c r="B33" s="171"/>
      <c r="C33" s="171"/>
      <c r="D33" s="171"/>
      <c r="E33" s="158" t="s">
        <v>234</v>
      </c>
      <c r="F33" s="159"/>
      <c r="G33" s="160"/>
    </row>
    <row r="34" spans="1:7" ht="23.25" customHeight="1">
      <c r="A34" s="161" t="s">
        <v>235</v>
      </c>
      <c r="B34" s="162"/>
      <c r="C34" s="162"/>
      <c r="D34" s="162"/>
      <c r="E34" s="161" t="s">
        <v>236</v>
      </c>
      <c r="F34" s="162"/>
      <c r="G34" s="163"/>
    </row>
    <row r="35" spans="1:7" ht="23.25" customHeight="1">
      <c r="A35" s="164" t="s">
        <v>237</v>
      </c>
      <c r="B35" s="165"/>
      <c r="C35" s="165"/>
      <c r="D35" s="165"/>
      <c r="E35" s="164" t="s">
        <v>395</v>
      </c>
      <c r="F35" s="165"/>
      <c r="G35" s="166"/>
    </row>
    <row r="36" spans="1:7" ht="23.25" customHeight="1">
      <c r="A36" s="28"/>
      <c r="B36" s="28"/>
      <c r="C36" s="28"/>
      <c r="D36" s="28"/>
      <c r="E36" s="28"/>
      <c r="F36" s="28"/>
      <c r="G36" s="28"/>
    </row>
    <row r="37" spans="1:7" ht="23.25" customHeight="1">
      <c r="A37" s="28"/>
      <c r="B37" s="28"/>
      <c r="C37" s="28"/>
      <c r="D37" s="28"/>
      <c r="E37" s="28"/>
      <c r="F37" s="28"/>
      <c r="G37" s="28"/>
    </row>
    <row r="38" spans="1:7" ht="23.25" customHeight="1">
      <c r="A38" s="28"/>
      <c r="B38" s="28"/>
      <c r="C38" s="28"/>
      <c r="D38" s="28"/>
      <c r="E38" s="28"/>
      <c r="F38" s="28"/>
      <c r="G38" s="28"/>
    </row>
    <row r="39" spans="1:7" ht="23.25" customHeight="1">
      <c r="A39" s="28"/>
      <c r="B39" s="28"/>
      <c r="C39" s="28"/>
      <c r="D39" s="28"/>
      <c r="E39" s="28"/>
      <c r="F39" s="28"/>
      <c r="G39" s="28"/>
    </row>
    <row r="40" spans="1:7" ht="23.25" customHeight="1">
      <c r="A40" s="28"/>
      <c r="B40" s="28"/>
      <c r="C40" s="28"/>
      <c r="D40" s="28"/>
      <c r="E40" s="28"/>
      <c r="F40" s="28"/>
      <c r="G40" s="28"/>
    </row>
    <row r="41" spans="1:7" ht="23.25" customHeight="1">
      <c r="A41" s="28"/>
      <c r="B41" s="28"/>
      <c r="C41" s="28"/>
      <c r="D41" s="28"/>
      <c r="E41" s="28"/>
      <c r="F41" s="28"/>
      <c r="G41" s="28"/>
    </row>
    <row r="42" spans="1:7" ht="23.25" customHeight="1">
      <c r="A42" s="28"/>
      <c r="B42" s="28"/>
      <c r="C42" s="28"/>
      <c r="D42" s="28"/>
      <c r="E42" s="28"/>
      <c r="F42" s="28"/>
      <c r="G42" s="28"/>
    </row>
    <row r="43" spans="1:7" ht="23.25" customHeight="1">
      <c r="A43" s="28"/>
      <c r="B43" s="28"/>
      <c r="C43" s="28"/>
      <c r="D43" s="28"/>
      <c r="E43" s="28"/>
      <c r="F43" s="28"/>
      <c r="G43" s="28"/>
    </row>
  </sheetData>
  <sheetProtection/>
  <mergeCells count="23">
    <mergeCell ref="E33:G33"/>
    <mergeCell ref="A34:D34"/>
    <mergeCell ref="E34:G34"/>
    <mergeCell ref="A35:D35"/>
    <mergeCell ref="E35:G35"/>
    <mergeCell ref="B18:C18"/>
    <mergeCell ref="B19:C19"/>
    <mergeCell ref="B25:C25"/>
    <mergeCell ref="B26:C26"/>
    <mergeCell ref="B27:C27"/>
    <mergeCell ref="A33:D33"/>
    <mergeCell ref="B12:C12"/>
    <mergeCell ref="B13:C13"/>
    <mergeCell ref="B14:C14"/>
    <mergeCell ref="B15:C15"/>
    <mergeCell ref="B16:C16"/>
    <mergeCell ref="B17:C17"/>
    <mergeCell ref="A1:D1"/>
    <mergeCell ref="E1:G1"/>
    <mergeCell ref="A2:D2"/>
    <mergeCell ref="E2:G2"/>
    <mergeCell ref="B10:C10"/>
    <mergeCell ref="B11:C11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="150" zoomScaleNormal="150" zoomScalePageLayoutView="0" workbookViewId="0" topLeftCell="A28">
      <selection activeCell="E3" sqref="E3"/>
    </sheetView>
  </sheetViews>
  <sheetFormatPr defaultColWidth="9.140625" defaultRowHeight="23.25" customHeight="1"/>
  <cols>
    <col min="1" max="1" width="9.140625" style="1" customWidth="1"/>
    <col min="2" max="5" width="10.7109375" style="1" customWidth="1"/>
    <col min="6" max="6" width="14.28125" style="1" bestFit="1" customWidth="1"/>
    <col min="7" max="7" width="15.7109375" style="1" customWidth="1"/>
    <col min="8" max="16384" width="9.140625" style="1" customWidth="1"/>
  </cols>
  <sheetData>
    <row r="1" spans="1:7" ht="23.25" customHeight="1">
      <c r="A1" s="172" t="s">
        <v>0</v>
      </c>
      <c r="B1" s="172"/>
      <c r="C1" s="172"/>
      <c r="D1" s="172"/>
      <c r="E1" s="173" t="s">
        <v>217</v>
      </c>
      <c r="F1" s="172"/>
      <c r="G1" s="172"/>
    </row>
    <row r="2" spans="1:7" ht="23.25" customHeight="1">
      <c r="A2" s="174" t="s">
        <v>218</v>
      </c>
      <c r="B2" s="174"/>
      <c r="C2" s="174"/>
      <c r="D2" s="174"/>
      <c r="E2" s="175" t="s">
        <v>491</v>
      </c>
      <c r="F2" s="174"/>
      <c r="G2" s="174"/>
    </row>
    <row r="3" spans="1:7" ht="23.25" customHeight="1">
      <c r="A3" s="2" t="s">
        <v>485</v>
      </c>
      <c r="B3" s="3"/>
      <c r="C3" s="3"/>
      <c r="D3" s="3"/>
      <c r="E3" s="4"/>
      <c r="F3" s="5"/>
      <c r="G3" s="6"/>
    </row>
    <row r="4" spans="1:7" ht="23.25" customHeight="1">
      <c r="A4" s="7" t="s">
        <v>220</v>
      </c>
      <c r="B4" s="4" t="s">
        <v>221</v>
      </c>
      <c r="C4" s="4"/>
      <c r="D4" s="4"/>
      <c r="E4" s="4"/>
      <c r="F4" s="4"/>
      <c r="G4" s="115"/>
    </row>
    <row r="5" spans="1:7" ht="23.25" customHeight="1">
      <c r="A5" s="9"/>
      <c r="B5" s="10" t="s">
        <v>222</v>
      </c>
      <c r="C5" s="4"/>
      <c r="D5" s="10" t="s">
        <v>223</v>
      </c>
      <c r="E5" s="4"/>
      <c r="F5" s="10" t="s">
        <v>49</v>
      </c>
      <c r="G5" s="8"/>
    </row>
    <row r="6" spans="1:7" ht="23.25" customHeight="1">
      <c r="A6" s="9"/>
      <c r="B6" s="4" t="s">
        <v>224</v>
      </c>
      <c r="C6" s="4"/>
      <c r="D6" s="4" t="s">
        <v>225</v>
      </c>
      <c r="E6" s="4"/>
      <c r="F6" s="4" t="s">
        <v>226</v>
      </c>
      <c r="G6" s="8"/>
    </row>
    <row r="7" spans="1:7" ht="23.25" customHeight="1">
      <c r="A7" s="9"/>
      <c r="B7" s="4" t="s">
        <v>224</v>
      </c>
      <c r="C7" s="4"/>
      <c r="D7" s="4" t="s">
        <v>225</v>
      </c>
      <c r="E7" s="4"/>
      <c r="F7" s="4" t="s">
        <v>226</v>
      </c>
      <c r="G7" s="8"/>
    </row>
    <row r="8" spans="1:7" ht="23.25" customHeight="1">
      <c r="A8" s="9"/>
      <c r="B8" s="4"/>
      <c r="C8" s="4"/>
      <c r="D8" s="4"/>
      <c r="E8" s="4"/>
      <c r="F8" s="4"/>
      <c r="G8" s="8"/>
    </row>
    <row r="9" spans="1:7" ht="23.25" customHeight="1">
      <c r="A9" s="7" t="s">
        <v>227</v>
      </c>
      <c r="B9" s="4" t="s">
        <v>228</v>
      </c>
      <c r="C9" s="4"/>
      <c r="D9" s="4"/>
      <c r="E9" s="4"/>
      <c r="F9" s="4"/>
      <c r="G9" s="8"/>
    </row>
    <row r="10" spans="1:7" ht="23.25" customHeight="1">
      <c r="A10" s="11"/>
      <c r="B10" s="176" t="s">
        <v>229</v>
      </c>
      <c r="C10" s="176"/>
      <c r="D10" s="10" t="s">
        <v>230</v>
      </c>
      <c r="E10" s="4"/>
      <c r="F10" s="10" t="s">
        <v>49</v>
      </c>
      <c r="G10" s="12"/>
    </row>
    <row r="11" spans="1:7" ht="23.25" customHeight="1">
      <c r="A11" s="11"/>
      <c r="B11" s="167"/>
      <c r="C11" s="168"/>
      <c r="D11" s="13"/>
      <c r="E11" s="4"/>
      <c r="F11" s="14"/>
      <c r="G11" s="8"/>
    </row>
    <row r="12" spans="1:7" ht="23.25" customHeight="1">
      <c r="A12" s="11"/>
      <c r="B12" s="167"/>
      <c r="C12" s="168"/>
      <c r="D12" s="13"/>
      <c r="E12" s="4"/>
      <c r="F12" s="14"/>
      <c r="G12" s="8"/>
    </row>
    <row r="13" spans="1:7" ht="23.25" customHeight="1">
      <c r="A13" s="11"/>
      <c r="B13" s="167"/>
      <c r="C13" s="168"/>
      <c r="D13" s="13"/>
      <c r="E13" s="4"/>
      <c r="F13" s="16"/>
      <c r="G13" s="8"/>
    </row>
    <row r="14" spans="1:7" ht="23.25" customHeight="1">
      <c r="A14" s="11"/>
      <c r="B14" s="167"/>
      <c r="C14" s="168"/>
      <c r="D14" s="13"/>
      <c r="E14" s="4"/>
      <c r="F14" s="14"/>
      <c r="G14" s="8"/>
    </row>
    <row r="15" spans="1:7" ht="23.25" customHeight="1">
      <c r="A15" s="15"/>
      <c r="B15" s="167"/>
      <c r="C15" s="168"/>
      <c r="D15" s="13"/>
      <c r="E15" s="4"/>
      <c r="F15" s="16"/>
      <c r="G15" s="8"/>
    </row>
    <row r="16" spans="1:7" ht="23.25" customHeight="1">
      <c r="A16" s="15"/>
      <c r="B16" s="167"/>
      <c r="C16" s="168"/>
      <c r="D16" s="13"/>
      <c r="E16" s="4"/>
      <c r="F16" s="16"/>
      <c r="G16" s="8"/>
    </row>
    <row r="17" spans="1:7" ht="23.25" customHeight="1">
      <c r="A17" s="15"/>
      <c r="B17" s="167"/>
      <c r="C17" s="168"/>
      <c r="D17" s="13"/>
      <c r="E17" s="4"/>
      <c r="F17" s="16"/>
      <c r="G17" s="8"/>
    </row>
    <row r="18" spans="1:7" ht="23.25" customHeight="1">
      <c r="A18" s="15"/>
      <c r="B18" s="167"/>
      <c r="C18" s="168"/>
      <c r="D18" s="13"/>
      <c r="E18" s="4"/>
      <c r="F18" s="16"/>
      <c r="G18" s="8"/>
    </row>
    <row r="19" spans="1:7" ht="23.25" customHeight="1">
      <c r="A19" s="15"/>
      <c r="B19" s="167"/>
      <c r="C19" s="168"/>
      <c r="D19" s="13"/>
      <c r="E19" s="4"/>
      <c r="F19" s="16"/>
      <c r="G19" s="8"/>
    </row>
    <row r="20" spans="1:7" ht="23.25" customHeight="1">
      <c r="A20" s="15"/>
      <c r="B20" s="143"/>
      <c r="C20" s="144"/>
      <c r="D20" s="13"/>
      <c r="E20" s="4"/>
      <c r="F20" s="16"/>
      <c r="G20" s="8"/>
    </row>
    <row r="21" spans="1:7" ht="23.25" customHeight="1">
      <c r="A21" s="15"/>
      <c r="B21" s="143"/>
      <c r="C21" s="144"/>
      <c r="D21" s="13"/>
      <c r="E21" s="4"/>
      <c r="F21" s="16"/>
      <c r="G21" s="8"/>
    </row>
    <row r="22" spans="1:7" ht="23.25" customHeight="1">
      <c r="A22" s="15"/>
      <c r="B22" s="143"/>
      <c r="C22" s="144"/>
      <c r="D22" s="13"/>
      <c r="E22" s="4"/>
      <c r="F22" s="16"/>
      <c r="G22" s="8"/>
    </row>
    <row r="23" spans="1:7" ht="23.25" customHeight="1">
      <c r="A23" s="15"/>
      <c r="B23" s="143"/>
      <c r="C23" s="144"/>
      <c r="D23" s="13"/>
      <c r="E23" s="4"/>
      <c r="F23" s="16"/>
      <c r="G23" s="8"/>
    </row>
    <row r="24" spans="1:7" ht="23.25" customHeight="1">
      <c r="A24" s="15"/>
      <c r="B24" s="143"/>
      <c r="C24" s="144"/>
      <c r="D24" s="13"/>
      <c r="E24" s="4"/>
      <c r="F24" s="16"/>
      <c r="G24" s="8"/>
    </row>
    <row r="25" spans="1:7" ht="23.25" customHeight="1">
      <c r="A25" s="11"/>
      <c r="B25" s="167"/>
      <c r="C25" s="168"/>
      <c r="D25" s="13"/>
      <c r="E25" s="4"/>
      <c r="F25" s="14"/>
      <c r="G25" s="8"/>
    </row>
    <row r="26" spans="1:7" ht="23.25" customHeight="1">
      <c r="A26" s="11"/>
      <c r="B26" s="168"/>
      <c r="C26" s="168"/>
      <c r="D26" s="13"/>
      <c r="E26" s="4"/>
      <c r="F26" s="16"/>
      <c r="G26" s="17">
        <f>SUM(F11:F16)</f>
        <v>0</v>
      </c>
    </row>
    <row r="27" spans="1:7" ht="23.25" customHeight="1">
      <c r="A27" s="18"/>
      <c r="B27" s="169"/>
      <c r="C27" s="169"/>
      <c r="D27" s="19"/>
      <c r="E27" s="20"/>
      <c r="F27" s="21"/>
      <c r="G27" s="22"/>
    </row>
    <row r="28" spans="1:7" ht="23.25" customHeight="1">
      <c r="A28" s="23" t="s">
        <v>227</v>
      </c>
      <c r="B28" s="24" t="s">
        <v>231</v>
      </c>
      <c r="C28" s="3" t="s">
        <v>232</v>
      </c>
      <c r="D28" s="3"/>
      <c r="E28" s="4"/>
      <c r="F28" s="4"/>
      <c r="G28" s="8"/>
    </row>
    <row r="29" spans="1:7" ht="23.25" customHeight="1">
      <c r="A29" s="114" t="s">
        <v>227</v>
      </c>
      <c r="B29" s="4" t="s">
        <v>238</v>
      </c>
      <c r="C29" s="4"/>
      <c r="D29" s="4"/>
      <c r="E29" s="4"/>
      <c r="F29" s="16"/>
      <c r="G29" s="17"/>
    </row>
    <row r="30" spans="1:7" ht="23.25" customHeight="1">
      <c r="A30" s="114"/>
      <c r="B30" s="4"/>
      <c r="C30" s="4"/>
      <c r="D30" s="4"/>
      <c r="E30" s="4"/>
      <c r="F30" s="16"/>
      <c r="G30" s="17">
        <f>+F29+F30</f>
        <v>0</v>
      </c>
    </row>
    <row r="31" spans="1:7" ht="23.25" customHeight="1">
      <c r="A31" s="11"/>
      <c r="B31" s="4"/>
      <c r="C31" s="4"/>
      <c r="D31" s="4"/>
      <c r="E31" s="4"/>
      <c r="F31" s="4"/>
      <c r="G31" s="8"/>
    </row>
    <row r="32" spans="1:7" ht="23.25" customHeight="1">
      <c r="A32" s="25" t="s">
        <v>486</v>
      </c>
      <c r="B32" s="20"/>
      <c r="C32" s="20"/>
      <c r="D32" s="20"/>
      <c r="E32" s="20"/>
      <c r="F32" s="26"/>
      <c r="G32" s="27">
        <f>+G3-G26-G30</f>
        <v>0</v>
      </c>
    </row>
    <row r="33" spans="1:7" ht="23.25" customHeight="1">
      <c r="A33" s="170" t="s">
        <v>233</v>
      </c>
      <c r="B33" s="171"/>
      <c r="C33" s="171"/>
      <c r="D33" s="171"/>
      <c r="E33" s="158" t="s">
        <v>234</v>
      </c>
      <c r="F33" s="159"/>
      <c r="G33" s="160"/>
    </row>
    <row r="34" spans="1:7" ht="23.25" customHeight="1">
      <c r="A34" s="161" t="s">
        <v>235</v>
      </c>
      <c r="B34" s="162"/>
      <c r="C34" s="162"/>
      <c r="D34" s="162"/>
      <c r="E34" s="161" t="s">
        <v>236</v>
      </c>
      <c r="F34" s="162"/>
      <c r="G34" s="163"/>
    </row>
    <row r="35" spans="1:7" ht="23.25" customHeight="1">
      <c r="A35" s="164" t="s">
        <v>237</v>
      </c>
      <c r="B35" s="165"/>
      <c r="C35" s="165"/>
      <c r="D35" s="165"/>
      <c r="E35" s="164" t="s">
        <v>395</v>
      </c>
      <c r="F35" s="165"/>
      <c r="G35" s="166"/>
    </row>
    <row r="36" spans="1:7" ht="23.25" customHeight="1">
      <c r="A36" s="28"/>
      <c r="B36" s="28"/>
      <c r="C36" s="28"/>
      <c r="D36" s="28"/>
      <c r="E36" s="28"/>
      <c r="F36" s="28"/>
      <c r="G36" s="28"/>
    </row>
    <row r="37" spans="1:7" ht="23.25" customHeight="1">
      <c r="A37" s="28"/>
      <c r="B37" s="28"/>
      <c r="C37" s="28"/>
      <c r="D37" s="28"/>
      <c r="E37" s="28"/>
      <c r="F37" s="28"/>
      <c r="G37" s="28"/>
    </row>
    <row r="38" spans="1:7" ht="23.25" customHeight="1">
      <c r="A38" s="28"/>
      <c r="B38" s="28"/>
      <c r="C38" s="28"/>
      <c r="D38" s="28"/>
      <c r="E38" s="28"/>
      <c r="F38" s="28"/>
      <c r="G38" s="28"/>
    </row>
    <row r="39" spans="1:7" ht="23.25" customHeight="1">
      <c r="A39" s="28"/>
      <c r="B39" s="28"/>
      <c r="C39" s="28"/>
      <c r="D39" s="28"/>
      <c r="E39" s="28"/>
      <c r="F39" s="28"/>
      <c r="G39" s="28"/>
    </row>
    <row r="40" spans="1:7" ht="23.25" customHeight="1">
      <c r="A40" s="28"/>
      <c r="B40" s="28"/>
      <c r="C40" s="28"/>
      <c r="D40" s="28"/>
      <c r="E40" s="28"/>
      <c r="F40" s="28"/>
      <c r="G40" s="28"/>
    </row>
    <row r="41" spans="1:7" ht="23.25" customHeight="1">
      <c r="A41" s="28"/>
      <c r="B41" s="28"/>
      <c r="C41" s="28"/>
      <c r="D41" s="28"/>
      <c r="E41" s="28"/>
      <c r="F41" s="28"/>
      <c r="G41" s="28"/>
    </row>
    <row r="42" spans="1:7" ht="23.25" customHeight="1">
      <c r="A42" s="28"/>
      <c r="B42" s="28"/>
      <c r="C42" s="28"/>
      <c r="D42" s="28"/>
      <c r="E42" s="28"/>
      <c r="F42" s="28"/>
      <c r="G42" s="28"/>
    </row>
    <row r="43" spans="1:7" ht="23.25" customHeight="1">
      <c r="A43" s="28"/>
      <c r="B43" s="28"/>
      <c r="C43" s="28"/>
      <c r="D43" s="28"/>
      <c r="E43" s="28"/>
      <c r="F43" s="28"/>
      <c r="G43" s="28"/>
    </row>
  </sheetData>
  <sheetProtection/>
  <mergeCells count="23">
    <mergeCell ref="E33:G33"/>
    <mergeCell ref="A34:D34"/>
    <mergeCell ref="E34:G34"/>
    <mergeCell ref="A35:D35"/>
    <mergeCell ref="E35:G35"/>
    <mergeCell ref="B18:C18"/>
    <mergeCell ref="B19:C19"/>
    <mergeCell ref="B25:C25"/>
    <mergeCell ref="B26:C26"/>
    <mergeCell ref="B27:C27"/>
    <mergeCell ref="A33:D33"/>
    <mergeCell ref="B12:C12"/>
    <mergeCell ref="B13:C13"/>
    <mergeCell ref="B14:C14"/>
    <mergeCell ref="B15:C15"/>
    <mergeCell ref="B16:C16"/>
    <mergeCell ref="B17:C17"/>
    <mergeCell ref="A1:D1"/>
    <mergeCell ref="E1:G1"/>
    <mergeCell ref="A2:D2"/>
    <mergeCell ref="E2:G2"/>
    <mergeCell ref="B10:C10"/>
    <mergeCell ref="B11:C11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3"/>
  <sheetViews>
    <sheetView zoomScale="150" zoomScaleNormal="150" zoomScalePageLayoutView="0" workbookViewId="0" topLeftCell="A7">
      <selection activeCell="A15" sqref="A15"/>
    </sheetView>
  </sheetViews>
  <sheetFormatPr defaultColWidth="9.140625" defaultRowHeight="23.25" customHeight="1"/>
  <cols>
    <col min="1" max="1" width="9.140625" style="1" customWidth="1"/>
    <col min="2" max="5" width="10.7109375" style="1" customWidth="1"/>
    <col min="6" max="6" width="14.28125" style="1" bestFit="1" customWidth="1"/>
    <col min="7" max="7" width="15.7109375" style="1" customWidth="1"/>
    <col min="8" max="16384" width="9.140625" style="1" customWidth="1"/>
  </cols>
  <sheetData>
    <row r="1" spans="1:7" ht="23.25" customHeight="1">
      <c r="A1" s="172" t="s">
        <v>0</v>
      </c>
      <c r="B1" s="172"/>
      <c r="C1" s="172"/>
      <c r="D1" s="172"/>
      <c r="E1" s="173" t="s">
        <v>217</v>
      </c>
      <c r="F1" s="172"/>
      <c r="G1" s="172"/>
    </row>
    <row r="2" spans="1:7" ht="23.25" customHeight="1">
      <c r="A2" s="174" t="s">
        <v>218</v>
      </c>
      <c r="B2" s="174"/>
      <c r="C2" s="174"/>
      <c r="D2" s="174"/>
      <c r="E2" s="175" t="s">
        <v>490</v>
      </c>
      <c r="F2" s="174"/>
      <c r="G2" s="174"/>
    </row>
    <row r="3" spans="1:7" ht="23.25" customHeight="1">
      <c r="A3" s="2" t="s">
        <v>485</v>
      </c>
      <c r="B3" s="3"/>
      <c r="C3" s="3"/>
      <c r="D3" s="3"/>
      <c r="E3" s="4"/>
      <c r="F3" s="5"/>
      <c r="G3" s="6"/>
    </row>
    <row r="4" spans="1:7" ht="23.25" customHeight="1">
      <c r="A4" s="7" t="s">
        <v>220</v>
      </c>
      <c r="B4" s="4" t="s">
        <v>221</v>
      </c>
      <c r="C4" s="4"/>
      <c r="D4" s="4"/>
      <c r="E4" s="4"/>
      <c r="F4" s="4"/>
      <c r="G4" s="115"/>
    </row>
    <row r="5" spans="1:7" ht="23.25" customHeight="1">
      <c r="A5" s="9"/>
      <c r="B5" s="10" t="s">
        <v>222</v>
      </c>
      <c r="C5" s="4"/>
      <c r="D5" s="10" t="s">
        <v>223</v>
      </c>
      <c r="E5" s="4"/>
      <c r="F5" s="10" t="s">
        <v>49</v>
      </c>
      <c r="G5" s="8"/>
    </row>
    <row r="6" spans="1:7" ht="23.25" customHeight="1">
      <c r="A6" s="9"/>
      <c r="B6" s="4" t="s">
        <v>224</v>
      </c>
      <c r="C6" s="4"/>
      <c r="D6" s="4" t="s">
        <v>225</v>
      </c>
      <c r="E6" s="4"/>
      <c r="F6" s="4" t="s">
        <v>226</v>
      </c>
      <c r="G6" s="8"/>
    </row>
    <row r="7" spans="1:7" ht="23.25" customHeight="1">
      <c r="A7" s="9"/>
      <c r="B7" s="4" t="s">
        <v>224</v>
      </c>
      <c r="C7" s="4"/>
      <c r="D7" s="4" t="s">
        <v>225</v>
      </c>
      <c r="E7" s="4"/>
      <c r="F7" s="4" t="s">
        <v>226</v>
      </c>
      <c r="G7" s="8"/>
    </row>
    <row r="8" spans="1:7" ht="23.25" customHeight="1">
      <c r="A8" s="9"/>
      <c r="B8" s="4"/>
      <c r="C8" s="4"/>
      <c r="D8" s="4"/>
      <c r="E8" s="4"/>
      <c r="F8" s="4"/>
      <c r="G8" s="8"/>
    </row>
    <row r="9" spans="1:7" ht="23.25" customHeight="1">
      <c r="A9" s="7" t="s">
        <v>227</v>
      </c>
      <c r="B9" s="4" t="s">
        <v>228</v>
      </c>
      <c r="C9" s="4"/>
      <c r="D9" s="4"/>
      <c r="E9" s="4"/>
      <c r="F9" s="4"/>
      <c r="G9" s="8"/>
    </row>
    <row r="10" spans="1:7" ht="23.25" customHeight="1">
      <c r="A10" s="11"/>
      <c r="B10" s="176" t="s">
        <v>229</v>
      </c>
      <c r="C10" s="176"/>
      <c r="D10" s="10" t="s">
        <v>230</v>
      </c>
      <c r="E10" s="4"/>
      <c r="F10" s="10" t="s">
        <v>49</v>
      </c>
      <c r="G10" s="12"/>
    </row>
    <row r="11" spans="1:7" ht="23.25" customHeight="1">
      <c r="A11" s="11"/>
      <c r="B11" s="167"/>
      <c r="C11" s="168"/>
      <c r="D11" s="13"/>
      <c r="E11" s="4"/>
      <c r="F11" s="14"/>
      <c r="G11" s="8"/>
    </row>
    <row r="12" spans="1:7" ht="23.25" customHeight="1">
      <c r="A12" s="11"/>
      <c r="B12" s="167"/>
      <c r="C12" s="168"/>
      <c r="D12" s="13"/>
      <c r="E12" s="4"/>
      <c r="F12" s="14"/>
      <c r="G12" s="8"/>
    </row>
    <row r="13" spans="1:7" ht="23.25" customHeight="1">
      <c r="A13" s="11"/>
      <c r="B13" s="167"/>
      <c r="C13" s="168"/>
      <c r="D13" s="13"/>
      <c r="E13" s="4"/>
      <c r="F13" s="16"/>
      <c r="G13" s="8"/>
    </row>
    <row r="14" spans="1:7" ht="23.25" customHeight="1">
      <c r="A14" s="11"/>
      <c r="B14" s="167"/>
      <c r="C14" s="168"/>
      <c r="D14" s="13"/>
      <c r="E14" s="4"/>
      <c r="F14" s="14"/>
      <c r="G14" s="8"/>
    </row>
    <row r="15" spans="1:7" ht="23.25" customHeight="1">
      <c r="A15" s="15"/>
      <c r="B15" s="167"/>
      <c r="C15" s="168"/>
      <c r="D15" s="13"/>
      <c r="E15" s="4"/>
      <c r="F15" s="16"/>
      <c r="G15" s="8"/>
    </row>
    <row r="16" spans="1:7" ht="23.25" customHeight="1">
      <c r="A16" s="15"/>
      <c r="B16" s="167"/>
      <c r="C16" s="168"/>
      <c r="D16" s="13"/>
      <c r="E16" s="4"/>
      <c r="F16" s="16"/>
      <c r="G16" s="8"/>
    </row>
    <row r="17" spans="1:7" ht="23.25" customHeight="1">
      <c r="A17" s="15"/>
      <c r="B17" s="167"/>
      <c r="C17" s="168"/>
      <c r="D17" s="13"/>
      <c r="E17" s="4"/>
      <c r="F17" s="16"/>
      <c r="G17" s="8"/>
    </row>
    <row r="18" spans="1:7" ht="23.25" customHeight="1">
      <c r="A18" s="15"/>
      <c r="B18" s="167"/>
      <c r="C18" s="168"/>
      <c r="D18" s="13"/>
      <c r="E18" s="4"/>
      <c r="F18" s="16"/>
      <c r="G18" s="8"/>
    </row>
    <row r="19" spans="1:7" ht="23.25" customHeight="1">
      <c r="A19" s="15"/>
      <c r="B19" s="167"/>
      <c r="C19" s="168"/>
      <c r="D19" s="13"/>
      <c r="E19" s="4"/>
      <c r="F19" s="16"/>
      <c r="G19" s="8"/>
    </row>
    <row r="20" spans="1:7" ht="23.25" customHeight="1">
      <c r="A20" s="15"/>
      <c r="B20" s="143"/>
      <c r="C20" s="144"/>
      <c r="D20" s="13"/>
      <c r="E20" s="4"/>
      <c r="F20" s="16"/>
      <c r="G20" s="8"/>
    </row>
    <row r="21" spans="1:7" ht="23.25" customHeight="1">
      <c r="A21" s="15"/>
      <c r="B21" s="143"/>
      <c r="C21" s="144"/>
      <c r="D21" s="13"/>
      <c r="E21" s="4"/>
      <c r="F21" s="16"/>
      <c r="G21" s="8"/>
    </row>
    <row r="22" spans="1:7" ht="23.25" customHeight="1">
      <c r="A22" s="15"/>
      <c r="B22" s="143"/>
      <c r="C22" s="144"/>
      <c r="D22" s="13"/>
      <c r="E22" s="4"/>
      <c r="F22" s="16"/>
      <c r="G22" s="8"/>
    </row>
    <row r="23" spans="1:7" ht="23.25" customHeight="1">
      <c r="A23" s="15"/>
      <c r="B23" s="143"/>
      <c r="C23" s="144"/>
      <c r="D23" s="13"/>
      <c r="E23" s="4"/>
      <c r="F23" s="16"/>
      <c r="G23" s="8"/>
    </row>
    <row r="24" spans="1:7" ht="23.25" customHeight="1">
      <c r="A24" s="15"/>
      <c r="B24" s="143"/>
      <c r="C24" s="144"/>
      <c r="D24" s="13"/>
      <c r="E24" s="4"/>
      <c r="F24" s="16"/>
      <c r="G24" s="8"/>
    </row>
    <row r="25" spans="1:7" ht="23.25" customHeight="1">
      <c r="A25" s="11"/>
      <c r="B25" s="167"/>
      <c r="C25" s="168"/>
      <c r="D25" s="13"/>
      <c r="E25" s="4"/>
      <c r="F25" s="14"/>
      <c r="G25" s="8"/>
    </row>
    <row r="26" spans="1:7" ht="23.25" customHeight="1">
      <c r="A26" s="11"/>
      <c r="B26" s="168"/>
      <c r="C26" s="168"/>
      <c r="D26" s="13"/>
      <c r="E26" s="4"/>
      <c r="F26" s="16"/>
      <c r="G26" s="17">
        <f>SUM(F11:F16)</f>
        <v>0</v>
      </c>
    </row>
    <row r="27" spans="1:7" ht="23.25" customHeight="1">
      <c r="A27" s="18"/>
      <c r="B27" s="169"/>
      <c r="C27" s="169"/>
      <c r="D27" s="19"/>
      <c r="E27" s="20"/>
      <c r="F27" s="21"/>
      <c r="G27" s="22"/>
    </row>
    <row r="28" spans="1:7" ht="23.25" customHeight="1">
      <c r="A28" s="23" t="s">
        <v>227</v>
      </c>
      <c r="B28" s="24" t="s">
        <v>231</v>
      </c>
      <c r="C28" s="3" t="s">
        <v>232</v>
      </c>
      <c r="D28" s="3"/>
      <c r="E28" s="4"/>
      <c r="F28" s="4"/>
      <c r="G28" s="8"/>
    </row>
    <row r="29" spans="1:7" ht="23.25" customHeight="1">
      <c r="A29" s="114" t="s">
        <v>227</v>
      </c>
      <c r="B29" s="4" t="s">
        <v>238</v>
      </c>
      <c r="C29" s="4"/>
      <c r="D29" s="4"/>
      <c r="E29" s="4"/>
      <c r="F29" s="16"/>
      <c r="G29" s="17"/>
    </row>
    <row r="30" spans="1:7" ht="23.25" customHeight="1">
      <c r="A30" s="114"/>
      <c r="B30" s="4"/>
      <c r="C30" s="4"/>
      <c r="D30" s="4"/>
      <c r="E30" s="4"/>
      <c r="F30" s="16"/>
      <c r="G30" s="17">
        <f>+F29+F30</f>
        <v>0</v>
      </c>
    </row>
    <row r="31" spans="1:7" ht="23.25" customHeight="1">
      <c r="A31" s="11"/>
      <c r="B31" s="4"/>
      <c r="C31" s="4"/>
      <c r="D31" s="4"/>
      <c r="E31" s="4"/>
      <c r="F31" s="4"/>
      <c r="G31" s="8"/>
    </row>
    <row r="32" spans="1:7" ht="23.25" customHeight="1">
      <c r="A32" s="25" t="s">
        <v>486</v>
      </c>
      <c r="B32" s="20"/>
      <c r="C32" s="20"/>
      <c r="D32" s="20"/>
      <c r="E32" s="20"/>
      <c r="F32" s="26"/>
      <c r="G32" s="27">
        <f>+G3-G26-G30</f>
        <v>0</v>
      </c>
    </row>
    <row r="33" spans="1:7" ht="23.25" customHeight="1">
      <c r="A33" s="170" t="s">
        <v>233</v>
      </c>
      <c r="B33" s="171"/>
      <c r="C33" s="171"/>
      <c r="D33" s="171"/>
      <c r="E33" s="158" t="s">
        <v>234</v>
      </c>
      <c r="F33" s="159"/>
      <c r="G33" s="160"/>
    </row>
    <row r="34" spans="1:7" ht="23.25" customHeight="1">
      <c r="A34" s="161" t="s">
        <v>235</v>
      </c>
      <c r="B34" s="162"/>
      <c r="C34" s="162"/>
      <c r="D34" s="162"/>
      <c r="E34" s="161" t="s">
        <v>236</v>
      </c>
      <c r="F34" s="162"/>
      <c r="G34" s="163"/>
    </row>
    <row r="35" spans="1:7" ht="23.25" customHeight="1">
      <c r="A35" s="164" t="s">
        <v>237</v>
      </c>
      <c r="B35" s="165"/>
      <c r="C35" s="165"/>
      <c r="D35" s="165"/>
      <c r="E35" s="164" t="s">
        <v>395</v>
      </c>
      <c r="F35" s="165"/>
      <c r="G35" s="166"/>
    </row>
    <row r="36" spans="1:7" ht="23.25" customHeight="1">
      <c r="A36" s="28"/>
      <c r="B36" s="28"/>
      <c r="C36" s="28"/>
      <c r="D36" s="28"/>
      <c r="E36" s="28"/>
      <c r="F36" s="28"/>
      <c r="G36" s="28"/>
    </row>
    <row r="37" spans="1:7" ht="23.25" customHeight="1">
      <c r="A37" s="28"/>
      <c r="B37" s="28"/>
      <c r="C37" s="28"/>
      <c r="D37" s="28"/>
      <c r="E37" s="28"/>
      <c r="F37" s="28"/>
      <c r="G37" s="28"/>
    </row>
    <row r="38" spans="1:7" ht="23.25" customHeight="1">
      <c r="A38" s="28"/>
      <c r="B38" s="28"/>
      <c r="C38" s="28"/>
      <c r="D38" s="28"/>
      <c r="E38" s="28"/>
      <c r="F38" s="28"/>
      <c r="G38" s="28"/>
    </row>
    <row r="39" spans="1:7" ht="23.25" customHeight="1">
      <c r="A39" s="28"/>
      <c r="B39" s="28"/>
      <c r="C39" s="28"/>
      <c r="D39" s="28"/>
      <c r="E39" s="28"/>
      <c r="F39" s="28"/>
      <c r="G39" s="28"/>
    </row>
    <row r="40" spans="1:7" ht="23.25" customHeight="1">
      <c r="A40" s="28"/>
      <c r="B40" s="28"/>
      <c r="C40" s="28"/>
      <c r="D40" s="28"/>
      <c r="E40" s="28"/>
      <c r="F40" s="28"/>
      <c r="G40" s="28"/>
    </row>
    <row r="41" spans="1:7" ht="23.25" customHeight="1">
      <c r="A41" s="28"/>
      <c r="B41" s="28"/>
      <c r="C41" s="28"/>
      <c r="D41" s="28"/>
      <c r="E41" s="28"/>
      <c r="F41" s="28"/>
      <c r="G41" s="28"/>
    </row>
    <row r="42" spans="1:7" ht="23.25" customHeight="1">
      <c r="A42" s="28"/>
      <c r="B42" s="28"/>
      <c r="C42" s="28"/>
      <c r="D42" s="28"/>
      <c r="E42" s="28"/>
      <c r="F42" s="28"/>
      <c r="G42" s="28"/>
    </row>
    <row r="43" spans="1:7" ht="23.25" customHeight="1">
      <c r="A43" s="28"/>
      <c r="B43" s="28"/>
      <c r="C43" s="28"/>
      <c r="D43" s="28"/>
      <c r="E43" s="28"/>
      <c r="F43" s="28"/>
      <c r="G43" s="28"/>
    </row>
  </sheetData>
  <sheetProtection/>
  <mergeCells count="23">
    <mergeCell ref="E33:G33"/>
    <mergeCell ref="A34:D34"/>
    <mergeCell ref="E34:G34"/>
    <mergeCell ref="A35:D35"/>
    <mergeCell ref="E35:G35"/>
    <mergeCell ref="B18:C18"/>
    <mergeCell ref="B19:C19"/>
    <mergeCell ref="B25:C25"/>
    <mergeCell ref="B26:C26"/>
    <mergeCell ref="B27:C27"/>
    <mergeCell ref="A33:D33"/>
    <mergeCell ref="B12:C12"/>
    <mergeCell ref="B13:C13"/>
    <mergeCell ref="B14:C14"/>
    <mergeCell ref="B15:C15"/>
    <mergeCell ref="B16:C16"/>
    <mergeCell ref="B17:C17"/>
    <mergeCell ref="A1:D1"/>
    <mergeCell ref="E1:G1"/>
    <mergeCell ref="A2:D2"/>
    <mergeCell ref="E2:G2"/>
    <mergeCell ref="B10:C10"/>
    <mergeCell ref="B11:C11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="150" zoomScaleNormal="150" zoomScalePageLayoutView="0" workbookViewId="0" topLeftCell="A1">
      <selection activeCell="G4" sqref="G4"/>
    </sheetView>
  </sheetViews>
  <sheetFormatPr defaultColWidth="9.140625" defaultRowHeight="23.25" customHeight="1"/>
  <cols>
    <col min="1" max="1" width="9.140625" style="1" customWidth="1"/>
    <col min="2" max="5" width="10.7109375" style="1" customWidth="1"/>
    <col min="6" max="6" width="14.28125" style="1" bestFit="1" customWidth="1"/>
    <col min="7" max="7" width="15.7109375" style="1" customWidth="1"/>
    <col min="8" max="16384" width="9.140625" style="1" customWidth="1"/>
  </cols>
  <sheetData>
    <row r="1" spans="1:7" ht="23.25" customHeight="1">
      <c r="A1" s="172" t="s">
        <v>0</v>
      </c>
      <c r="B1" s="172"/>
      <c r="C1" s="172"/>
      <c r="D1" s="172"/>
      <c r="E1" s="173" t="s">
        <v>217</v>
      </c>
      <c r="F1" s="172"/>
      <c r="G1" s="172"/>
    </row>
    <row r="2" spans="1:7" ht="23.25" customHeight="1">
      <c r="A2" s="174" t="s">
        <v>218</v>
      </c>
      <c r="B2" s="174"/>
      <c r="C2" s="174"/>
      <c r="D2" s="174"/>
      <c r="E2" s="175" t="s">
        <v>219</v>
      </c>
      <c r="F2" s="174"/>
      <c r="G2" s="174"/>
    </row>
    <row r="3" spans="1:7" ht="23.25" customHeight="1">
      <c r="A3" s="2" t="s">
        <v>485</v>
      </c>
      <c r="B3" s="3"/>
      <c r="C3" s="3"/>
      <c r="D3" s="3"/>
      <c r="E3" s="4"/>
      <c r="F3" s="5"/>
      <c r="G3" s="6">
        <v>43985272.91</v>
      </c>
    </row>
    <row r="4" spans="1:7" ht="23.25" customHeight="1">
      <c r="A4" s="7" t="s">
        <v>220</v>
      </c>
      <c r="B4" s="4" t="s">
        <v>221</v>
      </c>
      <c r="C4" s="4"/>
      <c r="D4" s="4"/>
      <c r="E4" s="4"/>
      <c r="F4" s="4"/>
      <c r="G4" s="115"/>
    </row>
    <row r="5" spans="1:7" ht="23.25" customHeight="1">
      <c r="A5" s="9"/>
      <c r="B5" s="10" t="s">
        <v>222</v>
      </c>
      <c r="C5" s="4"/>
      <c r="D5" s="10" t="s">
        <v>223</v>
      </c>
      <c r="E5" s="4"/>
      <c r="F5" s="10" t="s">
        <v>49</v>
      </c>
      <c r="G5" s="8"/>
    </row>
    <row r="6" spans="1:7" ht="23.25" customHeight="1">
      <c r="A6" s="9"/>
      <c r="B6" s="4" t="s">
        <v>224</v>
      </c>
      <c r="C6" s="4"/>
      <c r="D6" s="4" t="s">
        <v>225</v>
      </c>
      <c r="E6" s="4"/>
      <c r="F6" s="4" t="s">
        <v>226</v>
      </c>
      <c r="G6" s="8"/>
    </row>
    <row r="7" spans="1:7" ht="23.25" customHeight="1">
      <c r="A7" s="9"/>
      <c r="B7" s="4" t="s">
        <v>224</v>
      </c>
      <c r="C7" s="4"/>
      <c r="D7" s="4" t="s">
        <v>225</v>
      </c>
      <c r="E7" s="4"/>
      <c r="F7" s="4" t="s">
        <v>226</v>
      </c>
      <c r="G7" s="8"/>
    </row>
    <row r="8" spans="1:7" ht="23.25" customHeight="1">
      <c r="A8" s="9"/>
      <c r="B8" s="4"/>
      <c r="C8" s="4"/>
      <c r="D8" s="4"/>
      <c r="E8" s="4"/>
      <c r="F8" s="4"/>
      <c r="G8" s="8"/>
    </row>
    <row r="9" spans="1:7" ht="23.25" customHeight="1">
      <c r="A9" s="7" t="s">
        <v>227</v>
      </c>
      <c r="B9" s="4" t="s">
        <v>228</v>
      </c>
      <c r="C9" s="4"/>
      <c r="D9" s="4"/>
      <c r="E9" s="4"/>
      <c r="F9" s="4"/>
      <c r="G9" s="8"/>
    </row>
    <row r="10" spans="1:7" ht="23.25" customHeight="1">
      <c r="A10" s="11"/>
      <c r="B10" s="176" t="s">
        <v>229</v>
      </c>
      <c r="C10" s="176"/>
      <c r="D10" s="10" t="s">
        <v>230</v>
      </c>
      <c r="E10" s="4"/>
      <c r="F10" s="10" t="s">
        <v>49</v>
      </c>
      <c r="G10" s="12"/>
    </row>
    <row r="11" spans="1:7" ht="23.25" customHeight="1">
      <c r="A11" s="11"/>
      <c r="B11" s="167">
        <v>239778</v>
      </c>
      <c r="C11" s="168"/>
      <c r="D11" s="13" t="s">
        <v>438</v>
      </c>
      <c r="E11" s="4"/>
      <c r="F11" s="14">
        <v>8128</v>
      </c>
      <c r="G11" s="8"/>
    </row>
    <row r="12" spans="1:7" ht="23.25" customHeight="1">
      <c r="A12" s="11"/>
      <c r="B12" s="167">
        <v>239870</v>
      </c>
      <c r="C12" s="168"/>
      <c r="D12" s="13" t="s">
        <v>450</v>
      </c>
      <c r="E12" s="4"/>
      <c r="F12" s="14">
        <v>912</v>
      </c>
      <c r="G12" s="8"/>
    </row>
    <row r="13" spans="1:7" ht="23.25" customHeight="1">
      <c r="A13" s="11"/>
      <c r="B13" s="167">
        <v>240046</v>
      </c>
      <c r="C13" s="168"/>
      <c r="D13" s="13" t="s">
        <v>506</v>
      </c>
      <c r="E13" s="4"/>
      <c r="F13" s="16">
        <v>7230</v>
      </c>
      <c r="G13" s="8"/>
    </row>
    <row r="14" spans="1:7" ht="23.25" customHeight="1">
      <c r="A14" s="11"/>
      <c r="B14" s="167">
        <v>240051</v>
      </c>
      <c r="C14" s="168"/>
      <c r="D14" s="13" t="s">
        <v>507</v>
      </c>
      <c r="E14" s="4"/>
      <c r="F14" s="14">
        <v>17100</v>
      </c>
      <c r="G14" s="8"/>
    </row>
    <row r="15" spans="1:7" ht="23.25" customHeight="1">
      <c r="A15" s="15"/>
      <c r="B15" s="167">
        <v>240053</v>
      </c>
      <c r="C15" s="168"/>
      <c r="D15" s="13" t="s">
        <v>508</v>
      </c>
      <c r="E15" s="4"/>
      <c r="F15" s="16">
        <v>792.52</v>
      </c>
      <c r="G15" s="8"/>
    </row>
    <row r="16" spans="1:7" ht="23.25" customHeight="1">
      <c r="A16" s="15"/>
      <c r="B16" s="167">
        <v>240053</v>
      </c>
      <c r="C16" s="168"/>
      <c r="D16" s="13" t="s">
        <v>509</v>
      </c>
      <c r="E16" s="4"/>
      <c r="F16" s="16">
        <v>2298.08</v>
      </c>
      <c r="G16" s="8"/>
    </row>
    <row r="17" spans="1:7" ht="23.25" customHeight="1">
      <c r="A17" s="15"/>
      <c r="B17" s="167">
        <v>240053</v>
      </c>
      <c r="C17" s="168"/>
      <c r="D17" s="13" t="s">
        <v>510</v>
      </c>
      <c r="E17" s="4"/>
      <c r="F17" s="16">
        <v>53100</v>
      </c>
      <c r="G17" s="8"/>
    </row>
    <row r="18" spans="1:7" ht="23.25" customHeight="1">
      <c r="A18" s="15"/>
      <c r="B18" s="167">
        <v>240053</v>
      </c>
      <c r="C18" s="168"/>
      <c r="D18" s="13" t="s">
        <v>511</v>
      </c>
      <c r="E18" s="4"/>
      <c r="F18" s="16">
        <v>73365</v>
      </c>
      <c r="G18" s="8"/>
    </row>
    <row r="19" spans="1:7" ht="23.25" customHeight="1">
      <c r="A19" s="15"/>
      <c r="B19" s="167"/>
      <c r="C19" s="168"/>
      <c r="D19" s="13"/>
      <c r="E19" s="4"/>
      <c r="F19" s="16"/>
      <c r="G19" s="8"/>
    </row>
    <row r="20" spans="1:7" ht="23.25" customHeight="1">
      <c r="A20" s="15"/>
      <c r="B20" s="143"/>
      <c r="C20" s="144"/>
      <c r="D20" s="13"/>
      <c r="E20" s="4"/>
      <c r="F20" s="16"/>
      <c r="G20" s="8"/>
    </row>
    <row r="21" spans="1:7" ht="23.25" customHeight="1">
      <c r="A21" s="15"/>
      <c r="B21" s="143"/>
      <c r="C21" s="144"/>
      <c r="D21" s="13"/>
      <c r="E21" s="4"/>
      <c r="F21" s="16"/>
      <c r="G21" s="8"/>
    </row>
    <row r="22" spans="1:7" ht="23.25" customHeight="1">
      <c r="A22" s="15"/>
      <c r="B22" s="143"/>
      <c r="C22" s="144"/>
      <c r="D22" s="13"/>
      <c r="E22" s="4"/>
      <c r="F22" s="16"/>
      <c r="G22" s="8"/>
    </row>
    <row r="23" spans="1:7" ht="23.25" customHeight="1">
      <c r="A23" s="15"/>
      <c r="B23" s="143"/>
      <c r="C23" s="144"/>
      <c r="D23" s="13"/>
      <c r="E23" s="4"/>
      <c r="F23" s="16"/>
      <c r="G23" s="8"/>
    </row>
    <row r="24" spans="1:7" ht="23.25" customHeight="1">
      <c r="A24" s="15"/>
      <c r="B24" s="143"/>
      <c r="C24" s="144"/>
      <c r="D24" s="13"/>
      <c r="E24" s="4"/>
      <c r="F24" s="16"/>
      <c r="G24" s="8"/>
    </row>
    <row r="25" spans="1:7" ht="23.25" customHeight="1">
      <c r="A25" s="11"/>
      <c r="B25" s="167"/>
      <c r="C25" s="168"/>
      <c r="D25" s="13"/>
      <c r="E25" s="4"/>
      <c r="F25" s="14"/>
      <c r="G25" s="8"/>
    </row>
    <row r="26" spans="1:7" ht="23.25" customHeight="1">
      <c r="A26" s="11"/>
      <c r="B26" s="168"/>
      <c r="C26" s="168"/>
      <c r="D26" s="13"/>
      <c r="E26" s="4"/>
      <c r="F26" s="16"/>
      <c r="G26" s="17">
        <f>SUM(F11:F18)</f>
        <v>162925.6</v>
      </c>
    </row>
    <row r="27" spans="1:7" ht="23.25" customHeight="1">
      <c r="A27" s="18"/>
      <c r="B27" s="169"/>
      <c r="C27" s="169"/>
      <c r="D27" s="19"/>
      <c r="E27" s="20"/>
      <c r="F27" s="21"/>
      <c r="G27" s="22"/>
    </row>
    <row r="28" spans="1:7" ht="23.25" customHeight="1">
      <c r="A28" s="23" t="s">
        <v>227</v>
      </c>
      <c r="B28" s="24" t="s">
        <v>231</v>
      </c>
      <c r="C28" s="3" t="s">
        <v>232</v>
      </c>
      <c r="D28" s="3"/>
      <c r="E28" s="4"/>
      <c r="F28" s="4"/>
      <c r="G28" s="8"/>
    </row>
    <row r="29" spans="1:7" ht="23.25" customHeight="1">
      <c r="A29" s="114" t="s">
        <v>227</v>
      </c>
      <c r="B29" s="4" t="s">
        <v>238</v>
      </c>
      <c r="C29" s="4"/>
      <c r="D29" s="4"/>
      <c r="E29" s="4"/>
      <c r="F29" s="16">
        <v>194</v>
      </c>
      <c r="G29" s="17"/>
    </row>
    <row r="30" spans="1:7" ht="23.25" customHeight="1">
      <c r="A30" s="114"/>
      <c r="B30" s="4"/>
      <c r="C30" s="4"/>
      <c r="D30" s="4"/>
      <c r="E30" s="4"/>
      <c r="F30" s="16"/>
      <c r="G30" s="17">
        <f>+F29+F30</f>
        <v>194</v>
      </c>
    </row>
    <row r="31" spans="1:7" ht="23.25" customHeight="1">
      <c r="A31" s="11"/>
      <c r="B31" s="4"/>
      <c r="C31" s="4"/>
      <c r="D31" s="4"/>
      <c r="E31" s="4"/>
      <c r="F31" s="4"/>
      <c r="G31" s="8"/>
    </row>
    <row r="32" spans="1:7" ht="23.25" customHeight="1">
      <c r="A32" s="25" t="s">
        <v>486</v>
      </c>
      <c r="B32" s="20"/>
      <c r="C32" s="20"/>
      <c r="D32" s="20"/>
      <c r="E32" s="20"/>
      <c r="F32" s="26"/>
      <c r="G32" s="27">
        <f>+G3-G26-G30</f>
        <v>43822153.309999995</v>
      </c>
    </row>
    <row r="33" spans="1:7" ht="23.25" customHeight="1">
      <c r="A33" s="170" t="s">
        <v>233</v>
      </c>
      <c r="B33" s="171"/>
      <c r="C33" s="171"/>
      <c r="D33" s="171"/>
      <c r="E33" s="158" t="s">
        <v>234</v>
      </c>
      <c r="F33" s="159"/>
      <c r="G33" s="160"/>
    </row>
    <row r="34" spans="1:7" ht="23.25" customHeight="1">
      <c r="A34" s="161" t="s">
        <v>235</v>
      </c>
      <c r="B34" s="162"/>
      <c r="C34" s="162"/>
      <c r="D34" s="162"/>
      <c r="E34" s="161" t="s">
        <v>236</v>
      </c>
      <c r="F34" s="162"/>
      <c r="G34" s="163"/>
    </row>
    <row r="35" spans="1:7" ht="23.25" customHeight="1">
      <c r="A35" s="164" t="s">
        <v>237</v>
      </c>
      <c r="B35" s="165"/>
      <c r="C35" s="165"/>
      <c r="D35" s="165"/>
      <c r="E35" s="164" t="s">
        <v>395</v>
      </c>
      <c r="F35" s="165"/>
      <c r="G35" s="166"/>
    </row>
    <row r="36" spans="1:7" ht="23.25" customHeight="1">
      <c r="A36" s="28"/>
      <c r="B36" s="28"/>
      <c r="C36" s="28"/>
      <c r="D36" s="28"/>
      <c r="E36" s="28"/>
      <c r="F36" s="28"/>
      <c r="G36" s="28"/>
    </row>
    <row r="37" spans="1:7" ht="23.25" customHeight="1">
      <c r="A37" s="28"/>
      <c r="B37" s="28"/>
      <c r="C37" s="28"/>
      <c r="D37" s="28"/>
      <c r="E37" s="28"/>
      <c r="F37" s="28"/>
      <c r="G37" s="28"/>
    </row>
    <row r="38" spans="1:7" ht="23.25" customHeight="1">
      <c r="A38" s="28"/>
      <c r="B38" s="28"/>
      <c r="C38" s="28"/>
      <c r="D38" s="28"/>
      <c r="E38" s="28"/>
      <c r="F38" s="28"/>
      <c r="G38" s="28"/>
    </row>
    <row r="39" spans="1:7" ht="23.25" customHeight="1">
      <c r="A39" s="28"/>
      <c r="B39" s="28"/>
      <c r="C39" s="28"/>
      <c r="D39" s="28"/>
      <c r="E39" s="28"/>
      <c r="F39" s="28"/>
      <c r="G39" s="28"/>
    </row>
    <row r="40" spans="1:7" ht="23.25" customHeight="1">
      <c r="A40" s="28"/>
      <c r="B40" s="28"/>
      <c r="C40" s="28"/>
      <c r="D40" s="28"/>
      <c r="E40" s="28"/>
      <c r="F40" s="28"/>
      <c r="G40" s="28"/>
    </row>
    <row r="41" spans="1:7" ht="23.25" customHeight="1">
      <c r="A41" s="28"/>
      <c r="B41" s="28"/>
      <c r="C41" s="28"/>
      <c r="D41" s="28"/>
      <c r="E41" s="28"/>
      <c r="F41" s="28"/>
      <c r="G41" s="28"/>
    </row>
    <row r="42" spans="1:7" ht="23.25" customHeight="1">
      <c r="A42" s="28"/>
      <c r="B42" s="28"/>
      <c r="C42" s="28"/>
      <c r="D42" s="28"/>
      <c r="E42" s="28"/>
      <c r="F42" s="28"/>
      <c r="G42" s="28"/>
    </row>
    <row r="43" spans="1:7" ht="23.25" customHeight="1">
      <c r="A43" s="28"/>
      <c r="B43" s="28"/>
      <c r="C43" s="28"/>
      <c r="D43" s="28"/>
      <c r="E43" s="28"/>
      <c r="F43" s="28"/>
      <c r="G43" s="28"/>
    </row>
  </sheetData>
  <sheetProtection/>
  <mergeCells count="23">
    <mergeCell ref="A34:D34"/>
    <mergeCell ref="B18:C18"/>
    <mergeCell ref="B19:C19"/>
    <mergeCell ref="E34:G34"/>
    <mergeCell ref="B13:C13"/>
    <mergeCell ref="B14:C14"/>
    <mergeCell ref="B25:C25"/>
    <mergeCell ref="B12:C12"/>
    <mergeCell ref="A35:D35"/>
    <mergeCell ref="E35:G35"/>
    <mergeCell ref="B26:C26"/>
    <mergeCell ref="B27:C27"/>
    <mergeCell ref="A33:D33"/>
    <mergeCell ref="B15:C15"/>
    <mergeCell ref="B16:C16"/>
    <mergeCell ref="B17:C17"/>
    <mergeCell ref="E33:G33"/>
    <mergeCell ref="A1:D1"/>
    <mergeCell ref="E1:G1"/>
    <mergeCell ref="A2:D2"/>
    <mergeCell ref="E2:G2"/>
    <mergeCell ref="B10:C10"/>
    <mergeCell ref="B11:C11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9"/>
  <sheetViews>
    <sheetView view="pageBreakPreview" zoomScaleNormal="150" zoomScaleSheetLayoutView="100" zoomScalePageLayoutView="0" workbookViewId="0" topLeftCell="A34">
      <selection activeCell="F78" sqref="F78"/>
    </sheetView>
  </sheetViews>
  <sheetFormatPr defaultColWidth="9.140625" defaultRowHeight="23.25" customHeight="1"/>
  <cols>
    <col min="1" max="1" width="9.7109375" style="31" bestFit="1" customWidth="1"/>
    <col min="2" max="2" width="0" style="31" hidden="1" customWidth="1"/>
    <col min="3" max="3" width="26.28125" style="31" bestFit="1" customWidth="1"/>
    <col min="4" max="4" width="50.00390625" style="31" customWidth="1"/>
    <col min="5" max="5" width="13.8515625" style="31" bestFit="1" customWidth="1"/>
    <col min="6" max="6" width="14.28125" style="31" bestFit="1" customWidth="1"/>
    <col min="7" max="16384" width="9.140625" style="31" customWidth="1"/>
  </cols>
  <sheetData>
    <row r="1" spans="1:6" ht="23.25" customHeight="1">
      <c r="A1" s="177" t="s">
        <v>107</v>
      </c>
      <c r="B1" s="177"/>
      <c r="C1" s="177"/>
      <c r="D1" s="177"/>
      <c r="E1" s="177"/>
      <c r="F1" s="177"/>
    </row>
    <row r="2" spans="1:6" ht="23.25" customHeight="1">
      <c r="A2" s="177" t="s">
        <v>484</v>
      </c>
      <c r="B2" s="177"/>
      <c r="C2" s="177"/>
      <c r="D2" s="177"/>
      <c r="E2" s="177"/>
      <c r="F2" s="177"/>
    </row>
    <row r="3" spans="1:6" ht="23.25" customHeight="1">
      <c r="A3" s="94"/>
      <c r="B3" s="94"/>
      <c r="C3" s="94"/>
      <c r="D3" s="94"/>
      <c r="E3" s="94"/>
      <c r="F3" s="94"/>
    </row>
    <row r="4" spans="1:6" ht="23.25" customHeight="1">
      <c r="A4" s="95" t="s">
        <v>108</v>
      </c>
      <c r="B4" s="95" t="s">
        <v>109</v>
      </c>
      <c r="C4" s="95" t="s">
        <v>110</v>
      </c>
      <c r="D4" s="95" t="s">
        <v>18</v>
      </c>
      <c r="E4" s="96" t="s">
        <v>49</v>
      </c>
      <c r="F4" s="95" t="s">
        <v>111</v>
      </c>
    </row>
    <row r="5" spans="1:6" ht="23.25" customHeight="1">
      <c r="A5" s="97" t="s">
        <v>112</v>
      </c>
      <c r="B5" s="97" t="s">
        <v>113</v>
      </c>
      <c r="C5" s="97" t="s">
        <v>114</v>
      </c>
      <c r="D5" s="97" t="s">
        <v>115</v>
      </c>
      <c r="E5" s="98">
        <v>9000</v>
      </c>
      <c r="F5" s="99" t="s">
        <v>503</v>
      </c>
    </row>
    <row r="6" spans="1:6" ht="23.25" customHeight="1">
      <c r="A6" s="99" t="s">
        <v>116</v>
      </c>
      <c r="B6" s="99" t="s">
        <v>117</v>
      </c>
      <c r="C6" s="99" t="s">
        <v>118</v>
      </c>
      <c r="D6" s="99" t="s">
        <v>119</v>
      </c>
      <c r="E6" s="100">
        <v>12870</v>
      </c>
      <c r="F6" s="99" t="s">
        <v>120</v>
      </c>
    </row>
    <row r="7" spans="1:6" ht="23.25" customHeight="1">
      <c r="A7" s="99" t="s">
        <v>121</v>
      </c>
      <c r="B7" s="99" t="s">
        <v>122</v>
      </c>
      <c r="C7" s="99" t="s">
        <v>123</v>
      </c>
      <c r="D7" s="99" t="s">
        <v>124</v>
      </c>
      <c r="E7" s="100">
        <v>26600</v>
      </c>
      <c r="F7" s="99" t="s">
        <v>125</v>
      </c>
    </row>
    <row r="8" spans="1:6" ht="23.25" customHeight="1">
      <c r="A8" s="101" t="s">
        <v>170</v>
      </c>
      <c r="B8" s="99"/>
      <c r="C8" s="99" t="s">
        <v>171</v>
      </c>
      <c r="D8" s="99" t="s">
        <v>172</v>
      </c>
      <c r="E8" s="102">
        <v>7800</v>
      </c>
      <c r="F8" s="101" t="s">
        <v>248</v>
      </c>
    </row>
    <row r="9" spans="1:6" ht="23.25" customHeight="1">
      <c r="A9" s="101" t="s">
        <v>173</v>
      </c>
      <c r="B9" s="99"/>
      <c r="C9" s="99" t="s">
        <v>168</v>
      </c>
      <c r="D9" s="99" t="s">
        <v>174</v>
      </c>
      <c r="E9" s="102">
        <v>14650</v>
      </c>
      <c r="F9" s="101" t="s">
        <v>239</v>
      </c>
    </row>
    <row r="10" spans="1:6" ht="23.25" customHeight="1">
      <c r="A10" s="101" t="s">
        <v>175</v>
      </c>
      <c r="B10" s="99"/>
      <c r="C10" s="99" t="s">
        <v>176</v>
      </c>
      <c r="D10" s="99" t="s">
        <v>177</v>
      </c>
      <c r="E10" s="102">
        <v>23870</v>
      </c>
      <c r="F10" s="101" t="s">
        <v>249</v>
      </c>
    </row>
    <row r="11" spans="1:6" ht="23.25" customHeight="1">
      <c r="A11" s="101" t="s">
        <v>178</v>
      </c>
      <c r="B11" s="99"/>
      <c r="C11" s="99" t="s">
        <v>205</v>
      </c>
      <c r="D11" s="99" t="s">
        <v>206</v>
      </c>
      <c r="E11" s="102">
        <v>11480</v>
      </c>
      <c r="F11" s="101" t="s">
        <v>243</v>
      </c>
    </row>
    <row r="12" spans="1:6" ht="23.25" customHeight="1">
      <c r="A12" s="101" t="s">
        <v>178</v>
      </c>
      <c r="B12" s="99"/>
      <c r="C12" s="99" t="s">
        <v>179</v>
      </c>
      <c r="D12" s="99" t="s">
        <v>180</v>
      </c>
      <c r="E12" s="102">
        <v>4975</v>
      </c>
      <c r="F12" s="101" t="s">
        <v>250</v>
      </c>
    </row>
    <row r="13" spans="1:6" ht="23.25" customHeight="1">
      <c r="A13" s="101" t="s">
        <v>181</v>
      </c>
      <c r="B13" s="99"/>
      <c r="C13" s="99" t="s">
        <v>168</v>
      </c>
      <c r="D13" s="99" t="s">
        <v>182</v>
      </c>
      <c r="E13" s="102">
        <v>13700</v>
      </c>
      <c r="F13" s="101" t="s">
        <v>240</v>
      </c>
    </row>
    <row r="14" spans="1:6" ht="23.25" customHeight="1">
      <c r="A14" s="101" t="s">
        <v>183</v>
      </c>
      <c r="B14" s="99"/>
      <c r="C14" s="99" t="s">
        <v>127</v>
      </c>
      <c r="D14" s="99" t="s">
        <v>184</v>
      </c>
      <c r="E14" s="102">
        <v>19950</v>
      </c>
      <c r="F14" s="101" t="s">
        <v>241</v>
      </c>
    </row>
    <row r="15" spans="1:6" ht="23.25" customHeight="1">
      <c r="A15" s="101" t="s">
        <v>183</v>
      </c>
      <c r="B15" s="99"/>
      <c r="C15" s="99" t="s">
        <v>127</v>
      </c>
      <c r="D15" s="99" t="s">
        <v>185</v>
      </c>
      <c r="E15" s="102">
        <v>14950</v>
      </c>
      <c r="F15" s="101" t="s">
        <v>242</v>
      </c>
    </row>
    <row r="16" spans="1:6" ht="23.25" customHeight="1">
      <c r="A16" s="101" t="s">
        <v>183</v>
      </c>
      <c r="B16" s="99"/>
      <c r="C16" s="99" t="s">
        <v>127</v>
      </c>
      <c r="D16" s="99" t="s">
        <v>186</v>
      </c>
      <c r="E16" s="102">
        <v>7680</v>
      </c>
      <c r="F16" s="101" t="s">
        <v>243</v>
      </c>
    </row>
    <row r="17" spans="1:6" ht="23.25" customHeight="1">
      <c r="A17" s="101" t="s">
        <v>187</v>
      </c>
      <c r="B17" s="99"/>
      <c r="C17" s="99" t="s">
        <v>188</v>
      </c>
      <c r="D17" s="99" t="s">
        <v>189</v>
      </c>
      <c r="E17" s="102">
        <v>8400</v>
      </c>
      <c r="F17" s="101" t="s">
        <v>247</v>
      </c>
    </row>
    <row r="18" spans="1:6" ht="23.25" customHeight="1">
      <c r="A18" s="101" t="s">
        <v>190</v>
      </c>
      <c r="B18" s="99"/>
      <c r="C18" s="99" t="s">
        <v>191</v>
      </c>
      <c r="D18" s="99" t="s">
        <v>192</v>
      </c>
      <c r="E18" s="102">
        <v>4990</v>
      </c>
      <c r="F18" s="101" t="s">
        <v>251</v>
      </c>
    </row>
    <row r="19" spans="1:6" ht="23.25" customHeight="1">
      <c r="A19" s="101" t="s">
        <v>193</v>
      </c>
      <c r="B19" s="99"/>
      <c r="C19" s="99" t="s">
        <v>127</v>
      </c>
      <c r="D19" s="99" t="s">
        <v>194</v>
      </c>
      <c r="E19" s="102">
        <v>5000</v>
      </c>
      <c r="F19" s="101" t="s">
        <v>244</v>
      </c>
    </row>
    <row r="20" spans="1:6" ht="23.25" customHeight="1">
      <c r="A20" s="101" t="s">
        <v>195</v>
      </c>
      <c r="B20" s="99"/>
      <c r="C20" s="99" t="s">
        <v>127</v>
      </c>
      <c r="D20" s="99" t="s">
        <v>196</v>
      </c>
      <c r="E20" s="102">
        <v>6500</v>
      </c>
      <c r="F20" s="101" t="s">
        <v>241</v>
      </c>
    </row>
    <row r="21" spans="1:6" ht="23.25" customHeight="1">
      <c r="A21" s="101" t="s">
        <v>197</v>
      </c>
      <c r="B21" s="99"/>
      <c r="C21" s="99" t="s">
        <v>171</v>
      </c>
      <c r="D21" s="99" t="s">
        <v>198</v>
      </c>
      <c r="E21" s="102">
        <v>6850</v>
      </c>
      <c r="F21" s="101" t="s">
        <v>240</v>
      </c>
    </row>
    <row r="22" spans="1:6" ht="23.25" customHeight="1">
      <c r="A22" s="101" t="s">
        <v>199</v>
      </c>
      <c r="B22" s="99"/>
      <c r="C22" s="99" t="s">
        <v>200</v>
      </c>
      <c r="D22" s="99" t="s">
        <v>201</v>
      </c>
      <c r="E22" s="102">
        <v>6475</v>
      </c>
      <c r="F22" s="101" t="s">
        <v>240</v>
      </c>
    </row>
    <row r="23" spans="1:6" ht="23.25" customHeight="1">
      <c r="A23" s="101" t="s">
        <v>202</v>
      </c>
      <c r="B23" s="99"/>
      <c r="C23" s="99" t="s">
        <v>203</v>
      </c>
      <c r="D23" s="99" t="s">
        <v>204</v>
      </c>
      <c r="E23" s="102">
        <v>6850</v>
      </c>
      <c r="F23" s="101" t="s">
        <v>252</v>
      </c>
    </row>
    <row r="24" spans="1:6" ht="23.25" customHeight="1">
      <c r="A24" s="101" t="s">
        <v>207</v>
      </c>
      <c r="B24" s="99"/>
      <c r="C24" s="99" t="s">
        <v>208</v>
      </c>
      <c r="D24" s="99" t="s">
        <v>209</v>
      </c>
      <c r="E24" s="102">
        <v>2500</v>
      </c>
      <c r="F24" s="101" t="s">
        <v>253</v>
      </c>
    </row>
    <row r="25" spans="1:6" ht="23.25" customHeight="1">
      <c r="A25" s="101" t="s">
        <v>210</v>
      </c>
      <c r="B25" s="99"/>
      <c r="C25" s="99" t="s">
        <v>127</v>
      </c>
      <c r="D25" s="99" t="s">
        <v>211</v>
      </c>
      <c r="E25" s="102">
        <v>16000</v>
      </c>
      <c r="F25" s="101" t="s">
        <v>245</v>
      </c>
    </row>
    <row r="26" spans="1:6" ht="23.25" customHeight="1">
      <c r="A26" s="101" t="s">
        <v>210</v>
      </c>
      <c r="B26" s="99"/>
      <c r="C26" s="99" t="s">
        <v>127</v>
      </c>
      <c r="D26" s="99" t="s">
        <v>212</v>
      </c>
      <c r="E26" s="102">
        <v>14325</v>
      </c>
      <c r="F26" s="101" t="s">
        <v>246</v>
      </c>
    </row>
    <row r="27" spans="1:6" ht="23.25" customHeight="1">
      <c r="A27" s="103" t="s">
        <v>260</v>
      </c>
      <c r="B27" s="104"/>
      <c r="C27" s="104" t="s">
        <v>257</v>
      </c>
      <c r="D27" s="104" t="s">
        <v>258</v>
      </c>
      <c r="E27" s="105">
        <v>310</v>
      </c>
      <c r="F27" s="103" t="s">
        <v>407</v>
      </c>
    </row>
    <row r="28" spans="1:6" ht="23.25" customHeight="1">
      <c r="A28" s="103" t="s">
        <v>261</v>
      </c>
      <c r="B28" s="104"/>
      <c r="C28" s="104" t="s">
        <v>257</v>
      </c>
      <c r="D28" s="104" t="s">
        <v>262</v>
      </c>
      <c r="E28" s="105">
        <v>310</v>
      </c>
      <c r="F28" s="103" t="s">
        <v>408</v>
      </c>
    </row>
    <row r="29" spans="1:6" ht="23.25" customHeight="1">
      <c r="A29" s="103" t="s">
        <v>265</v>
      </c>
      <c r="B29" s="104"/>
      <c r="C29" s="104" t="s">
        <v>257</v>
      </c>
      <c r="D29" s="104" t="s">
        <v>266</v>
      </c>
      <c r="E29" s="105">
        <v>280</v>
      </c>
      <c r="F29" s="103" t="s">
        <v>267</v>
      </c>
    </row>
    <row r="30" spans="1:6" ht="23.25" customHeight="1">
      <c r="A30" s="101" t="s">
        <v>267</v>
      </c>
      <c r="B30" s="99"/>
      <c r="C30" s="99" t="s">
        <v>257</v>
      </c>
      <c r="D30" s="99" t="s">
        <v>268</v>
      </c>
      <c r="E30" s="102">
        <v>310</v>
      </c>
      <c r="F30" s="101" t="s">
        <v>411</v>
      </c>
    </row>
    <row r="31" spans="1:6" ht="23.25" customHeight="1">
      <c r="A31" s="101" t="s">
        <v>270</v>
      </c>
      <c r="B31" s="99"/>
      <c r="C31" s="99" t="s">
        <v>271</v>
      </c>
      <c r="D31" s="99" t="s">
        <v>272</v>
      </c>
      <c r="E31" s="102">
        <v>1550</v>
      </c>
      <c r="F31" s="101" t="s">
        <v>410</v>
      </c>
    </row>
    <row r="32" spans="1:6" ht="23.25" customHeight="1">
      <c r="A32" s="101" t="s">
        <v>270</v>
      </c>
      <c r="B32" s="99"/>
      <c r="C32" s="99" t="s">
        <v>273</v>
      </c>
      <c r="D32" s="99" t="s">
        <v>274</v>
      </c>
      <c r="E32" s="102">
        <v>300</v>
      </c>
      <c r="F32" s="101" t="s">
        <v>409</v>
      </c>
    </row>
    <row r="33" spans="1:6" ht="23.25" customHeight="1">
      <c r="A33" s="101" t="s">
        <v>270</v>
      </c>
      <c r="B33" s="99"/>
      <c r="C33" s="99" t="s">
        <v>275</v>
      </c>
      <c r="D33" s="99" t="s">
        <v>276</v>
      </c>
      <c r="E33" s="102">
        <v>4850</v>
      </c>
      <c r="F33" s="101" t="s">
        <v>412</v>
      </c>
    </row>
    <row r="34" spans="1:6" ht="23.25" customHeight="1">
      <c r="A34" s="101" t="s">
        <v>277</v>
      </c>
      <c r="B34" s="99"/>
      <c r="C34" s="99" t="s">
        <v>278</v>
      </c>
      <c r="D34" s="99" t="s">
        <v>279</v>
      </c>
      <c r="E34" s="102">
        <v>750</v>
      </c>
      <c r="F34" s="101" t="s">
        <v>413</v>
      </c>
    </row>
    <row r="35" spans="1:6" ht="23.25" customHeight="1">
      <c r="A35" s="103" t="s">
        <v>277</v>
      </c>
      <c r="B35" s="104"/>
      <c r="C35" s="104" t="s">
        <v>278</v>
      </c>
      <c r="D35" s="104" t="s">
        <v>280</v>
      </c>
      <c r="E35" s="105">
        <v>950</v>
      </c>
      <c r="F35" s="103" t="s">
        <v>413</v>
      </c>
    </row>
    <row r="36" spans="1:6" ht="23.25" customHeight="1">
      <c r="A36" s="106" t="s">
        <v>281</v>
      </c>
      <c r="B36" s="107"/>
      <c r="C36" s="107" t="s">
        <v>271</v>
      </c>
      <c r="D36" s="107" t="s">
        <v>282</v>
      </c>
      <c r="E36" s="108">
        <v>3100</v>
      </c>
      <c r="F36" s="106" t="s">
        <v>413</v>
      </c>
    </row>
    <row r="37" spans="1:6" ht="23.25" customHeight="1">
      <c r="A37" s="140" t="s">
        <v>283</v>
      </c>
      <c r="B37" s="141"/>
      <c r="C37" s="141" t="s">
        <v>273</v>
      </c>
      <c r="D37" s="141" t="s">
        <v>284</v>
      </c>
      <c r="E37" s="142">
        <v>310</v>
      </c>
      <c r="F37" s="140" t="s">
        <v>414</v>
      </c>
    </row>
    <row r="38" spans="1:6" ht="23.25" customHeight="1">
      <c r="A38" s="103" t="s">
        <v>285</v>
      </c>
      <c r="B38" s="104"/>
      <c r="C38" s="104" t="s">
        <v>286</v>
      </c>
      <c r="D38" s="104" t="s">
        <v>287</v>
      </c>
      <c r="E38" s="105">
        <v>1500</v>
      </c>
      <c r="F38" s="103" t="s">
        <v>415</v>
      </c>
    </row>
    <row r="39" spans="1:6" ht="23.25" customHeight="1">
      <c r="A39" s="103" t="s">
        <v>290</v>
      </c>
      <c r="B39" s="104"/>
      <c r="C39" s="104" t="s">
        <v>257</v>
      </c>
      <c r="D39" s="104" t="s">
        <v>291</v>
      </c>
      <c r="E39" s="105">
        <v>300</v>
      </c>
      <c r="F39" s="103" t="s">
        <v>315</v>
      </c>
    </row>
    <row r="40" spans="1:6" ht="23.25" customHeight="1">
      <c r="A40" s="103" t="s">
        <v>292</v>
      </c>
      <c r="B40" s="104"/>
      <c r="C40" s="104" t="s">
        <v>126</v>
      </c>
      <c r="D40" s="104" t="s">
        <v>293</v>
      </c>
      <c r="E40" s="105">
        <v>15795</v>
      </c>
      <c r="F40" s="103" t="s">
        <v>416</v>
      </c>
    </row>
    <row r="41" spans="1:6" ht="23.25" customHeight="1">
      <c r="A41" s="103" t="s">
        <v>294</v>
      </c>
      <c r="B41" s="104"/>
      <c r="C41" s="104" t="s">
        <v>295</v>
      </c>
      <c r="D41" s="104" t="s">
        <v>296</v>
      </c>
      <c r="E41" s="105">
        <v>12975</v>
      </c>
      <c r="F41" s="103" t="s">
        <v>417</v>
      </c>
    </row>
    <row r="42" spans="1:6" ht="23.25" customHeight="1">
      <c r="A42" s="103" t="s">
        <v>297</v>
      </c>
      <c r="B42" s="104"/>
      <c r="C42" s="104" t="s">
        <v>169</v>
      </c>
      <c r="D42" s="104" t="s">
        <v>298</v>
      </c>
      <c r="E42" s="105">
        <v>12625</v>
      </c>
      <c r="F42" s="103" t="s">
        <v>418</v>
      </c>
    </row>
    <row r="43" spans="1:6" ht="23.25" customHeight="1">
      <c r="A43" s="103" t="s">
        <v>297</v>
      </c>
      <c r="B43" s="104"/>
      <c r="C43" s="104" t="s">
        <v>299</v>
      </c>
      <c r="D43" s="104" t="s">
        <v>300</v>
      </c>
      <c r="E43" s="105">
        <v>6239</v>
      </c>
      <c r="F43" s="103" t="s">
        <v>419</v>
      </c>
    </row>
    <row r="44" spans="1:6" ht="23.25" customHeight="1">
      <c r="A44" s="103" t="s">
        <v>301</v>
      </c>
      <c r="B44" s="104"/>
      <c r="C44" s="104" t="s">
        <v>168</v>
      </c>
      <c r="D44" s="104" t="s">
        <v>302</v>
      </c>
      <c r="E44" s="105">
        <v>9860</v>
      </c>
      <c r="F44" s="103" t="s">
        <v>423</v>
      </c>
    </row>
    <row r="45" spans="1:6" ht="23.25" customHeight="1">
      <c r="A45" s="101" t="s">
        <v>303</v>
      </c>
      <c r="B45" s="99"/>
      <c r="C45" s="99" t="s">
        <v>286</v>
      </c>
      <c r="D45" s="99" t="s">
        <v>304</v>
      </c>
      <c r="E45" s="102">
        <v>2010</v>
      </c>
      <c r="F45" s="101" t="s">
        <v>420</v>
      </c>
    </row>
    <row r="46" spans="1:6" ht="23.25" customHeight="1">
      <c r="A46" s="103" t="s">
        <v>315</v>
      </c>
      <c r="B46" s="104"/>
      <c r="C46" s="104" t="s">
        <v>273</v>
      </c>
      <c r="D46" s="104" t="s">
        <v>316</v>
      </c>
      <c r="E46" s="105">
        <v>310</v>
      </c>
      <c r="F46" s="101" t="s">
        <v>421</v>
      </c>
    </row>
    <row r="47" spans="1:6" ht="23.25" customHeight="1">
      <c r="A47" s="103" t="s">
        <v>317</v>
      </c>
      <c r="B47" s="104"/>
      <c r="C47" s="104" t="s">
        <v>271</v>
      </c>
      <c r="D47" s="104" t="s">
        <v>318</v>
      </c>
      <c r="E47" s="105">
        <v>1870</v>
      </c>
      <c r="F47" s="101" t="s">
        <v>422</v>
      </c>
    </row>
    <row r="48" spans="1:6" ht="23.25" customHeight="1">
      <c r="A48" s="103" t="s">
        <v>323</v>
      </c>
      <c r="B48" s="104"/>
      <c r="C48" s="104" t="s">
        <v>273</v>
      </c>
      <c r="D48" s="104" t="s">
        <v>324</v>
      </c>
      <c r="E48" s="105">
        <v>310</v>
      </c>
      <c r="F48" s="103" t="s">
        <v>336</v>
      </c>
    </row>
    <row r="49" spans="1:6" ht="23.25" customHeight="1">
      <c r="A49" s="103" t="s">
        <v>325</v>
      </c>
      <c r="B49" s="104"/>
      <c r="C49" s="104" t="s">
        <v>326</v>
      </c>
      <c r="D49" s="104" t="s">
        <v>327</v>
      </c>
      <c r="E49" s="105">
        <v>17450</v>
      </c>
      <c r="F49" s="103" t="s">
        <v>423</v>
      </c>
    </row>
    <row r="50" spans="1:6" ht="23.25" customHeight="1">
      <c r="A50" s="103" t="s">
        <v>325</v>
      </c>
      <c r="B50" s="104"/>
      <c r="C50" s="104" t="s">
        <v>328</v>
      </c>
      <c r="D50" s="104" t="s">
        <v>329</v>
      </c>
      <c r="E50" s="105">
        <v>16750</v>
      </c>
      <c r="F50" s="103" t="s">
        <v>423</v>
      </c>
    </row>
    <row r="51" spans="1:6" ht="23.25" customHeight="1">
      <c r="A51" s="103" t="s">
        <v>325</v>
      </c>
      <c r="B51" s="104"/>
      <c r="C51" s="104" t="s">
        <v>328</v>
      </c>
      <c r="D51" s="104" t="s">
        <v>330</v>
      </c>
      <c r="E51" s="105">
        <v>9650</v>
      </c>
      <c r="F51" s="103" t="s">
        <v>423</v>
      </c>
    </row>
    <row r="52" spans="1:6" ht="23.25" customHeight="1">
      <c r="A52" s="103" t="s">
        <v>325</v>
      </c>
      <c r="B52" s="104"/>
      <c r="C52" s="104" t="s">
        <v>331</v>
      </c>
      <c r="D52" s="104" t="s">
        <v>332</v>
      </c>
      <c r="E52" s="105">
        <v>15900</v>
      </c>
      <c r="F52" s="103" t="s">
        <v>423</v>
      </c>
    </row>
    <row r="53" spans="1:6" ht="23.25" customHeight="1">
      <c r="A53" s="103" t="s">
        <v>336</v>
      </c>
      <c r="B53" s="104"/>
      <c r="C53" s="104" t="s">
        <v>273</v>
      </c>
      <c r="D53" s="104" t="s">
        <v>337</v>
      </c>
      <c r="E53" s="105">
        <v>300</v>
      </c>
      <c r="F53" s="103" t="s">
        <v>393</v>
      </c>
    </row>
    <row r="54" spans="1:6" ht="23.25" customHeight="1">
      <c r="A54" s="103" t="s">
        <v>338</v>
      </c>
      <c r="B54" s="104"/>
      <c r="C54" s="104" t="s">
        <v>339</v>
      </c>
      <c r="D54" s="104" t="s">
        <v>340</v>
      </c>
      <c r="E54" s="105">
        <v>7150</v>
      </c>
      <c r="F54" s="103" t="s">
        <v>424</v>
      </c>
    </row>
    <row r="55" spans="1:6" ht="23.25" customHeight="1">
      <c r="A55" s="103" t="s">
        <v>338</v>
      </c>
      <c r="B55" s="104"/>
      <c r="C55" s="104" t="s">
        <v>339</v>
      </c>
      <c r="D55" s="104" t="s">
        <v>341</v>
      </c>
      <c r="E55" s="105">
        <v>12450</v>
      </c>
      <c r="F55" s="103" t="s">
        <v>424</v>
      </c>
    </row>
    <row r="56" spans="1:6" ht="23.25" customHeight="1">
      <c r="A56" s="103" t="s">
        <v>342</v>
      </c>
      <c r="B56" s="104"/>
      <c r="C56" s="104" t="s">
        <v>126</v>
      </c>
      <c r="D56" s="104" t="s">
        <v>196</v>
      </c>
      <c r="E56" s="105">
        <v>9100</v>
      </c>
      <c r="F56" s="103" t="s">
        <v>425</v>
      </c>
    </row>
    <row r="57" spans="1:6" ht="23.25" customHeight="1">
      <c r="A57" s="103" t="s">
        <v>342</v>
      </c>
      <c r="B57" s="104"/>
      <c r="C57" s="104" t="s">
        <v>331</v>
      </c>
      <c r="D57" s="104" t="s">
        <v>343</v>
      </c>
      <c r="E57" s="105">
        <v>17500</v>
      </c>
      <c r="F57" s="103" t="s">
        <v>425</v>
      </c>
    </row>
    <row r="58" spans="1:6" ht="23.25" customHeight="1">
      <c r="A58" s="103" t="s">
        <v>342</v>
      </c>
      <c r="B58" s="104"/>
      <c r="C58" s="104" t="s">
        <v>344</v>
      </c>
      <c r="D58" s="104" t="s">
        <v>345</v>
      </c>
      <c r="E58" s="105">
        <v>15988</v>
      </c>
      <c r="F58" s="103" t="s">
        <v>437</v>
      </c>
    </row>
    <row r="59" spans="1:6" ht="23.25" customHeight="1">
      <c r="A59" s="103" t="s">
        <v>346</v>
      </c>
      <c r="B59" s="104"/>
      <c r="C59" s="104" t="s">
        <v>347</v>
      </c>
      <c r="D59" s="104" t="s">
        <v>348</v>
      </c>
      <c r="E59" s="105">
        <v>4975</v>
      </c>
      <c r="F59" s="103" t="s">
        <v>426</v>
      </c>
    </row>
    <row r="60" spans="1:6" ht="23.25" customHeight="1">
      <c r="A60" s="103" t="s">
        <v>349</v>
      </c>
      <c r="B60" s="104"/>
      <c r="C60" s="104" t="s">
        <v>126</v>
      </c>
      <c r="D60" s="104" t="s">
        <v>350</v>
      </c>
      <c r="E60" s="105">
        <v>2600</v>
      </c>
      <c r="F60" s="103" t="s">
        <v>436</v>
      </c>
    </row>
    <row r="61" spans="1:6" ht="23.25" customHeight="1">
      <c r="A61" s="103" t="s">
        <v>351</v>
      </c>
      <c r="B61" s="104"/>
      <c r="C61" s="104" t="s">
        <v>352</v>
      </c>
      <c r="D61" s="104" t="s">
        <v>353</v>
      </c>
      <c r="E61" s="105">
        <v>14950</v>
      </c>
      <c r="F61" s="103" t="s">
        <v>433</v>
      </c>
    </row>
    <row r="62" spans="1:6" ht="23.25" customHeight="1">
      <c r="A62" s="101" t="s">
        <v>393</v>
      </c>
      <c r="B62" s="99"/>
      <c r="C62" s="99" t="s">
        <v>215</v>
      </c>
      <c r="D62" s="99" t="s">
        <v>216</v>
      </c>
      <c r="E62" s="102">
        <v>900</v>
      </c>
      <c r="F62" s="101" t="s">
        <v>427</v>
      </c>
    </row>
    <row r="63" spans="1:6" ht="23.25" customHeight="1">
      <c r="A63" s="101" t="s">
        <v>393</v>
      </c>
      <c r="B63" s="99"/>
      <c r="C63" s="99" t="s">
        <v>257</v>
      </c>
      <c r="D63" s="99" t="s">
        <v>394</v>
      </c>
      <c r="E63" s="102">
        <v>310</v>
      </c>
      <c r="F63" s="101" t="s">
        <v>427</v>
      </c>
    </row>
    <row r="64" spans="1:6" ht="23.25" customHeight="1">
      <c r="A64" s="101" t="s">
        <v>427</v>
      </c>
      <c r="B64" s="99"/>
      <c r="C64" s="99" t="s">
        <v>257</v>
      </c>
      <c r="D64" s="99" t="s">
        <v>428</v>
      </c>
      <c r="E64" s="102">
        <v>310</v>
      </c>
      <c r="F64" s="101" t="s">
        <v>434</v>
      </c>
    </row>
    <row r="65" spans="1:6" ht="23.25" customHeight="1">
      <c r="A65" s="101" t="s">
        <v>427</v>
      </c>
      <c r="B65" s="99"/>
      <c r="C65" s="99" t="s">
        <v>215</v>
      </c>
      <c r="D65" s="99" t="s">
        <v>429</v>
      </c>
      <c r="E65" s="102">
        <v>15675</v>
      </c>
      <c r="F65" s="101" t="s">
        <v>432</v>
      </c>
    </row>
    <row r="66" spans="1:6" ht="23.25" customHeight="1">
      <c r="A66" s="101" t="s">
        <v>430</v>
      </c>
      <c r="B66" s="99"/>
      <c r="C66" s="99" t="s">
        <v>326</v>
      </c>
      <c r="D66" s="99" t="s">
        <v>431</v>
      </c>
      <c r="E66" s="102">
        <v>2650</v>
      </c>
      <c r="F66" s="101" t="s">
        <v>435</v>
      </c>
    </row>
    <row r="67" spans="1:6" ht="23.25" customHeight="1">
      <c r="A67" s="103" t="s">
        <v>434</v>
      </c>
      <c r="B67" s="104"/>
      <c r="C67" s="104" t="s">
        <v>257</v>
      </c>
      <c r="D67" s="104" t="s">
        <v>448</v>
      </c>
      <c r="E67" s="105">
        <v>310</v>
      </c>
      <c r="F67" s="103" t="s">
        <v>449</v>
      </c>
    </row>
    <row r="68" spans="1:6" ht="23.25" customHeight="1">
      <c r="A68" s="101" t="s">
        <v>449</v>
      </c>
      <c r="B68" s="99"/>
      <c r="C68" s="99" t="s">
        <v>257</v>
      </c>
      <c r="D68" s="104" t="s">
        <v>457</v>
      </c>
      <c r="E68" s="102">
        <v>310</v>
      </c>
      <c r="F68" s="101" t="s">
        <v>458</v>
      </c>
    </row>
    <row r="69" spans="1:6" ht="23.25" customHeight="1">
      <c r="A69" s="101" t="s">
        <v>459</v>
      </c>
      <c r="B69" s="99"/>
      <c r="C69" s="99" t="s">
        <v>191</v>
      </c>
      <c r="D69" s="99" t="s">
        <v>460</v>
      </c>
      <c r="E69" s="102">
        <v>6975</v>
      </c>
      <c r="F69" s="101" t="s">
        <v>477</v>
      </c>
    </row>
    <row r="70" spans="1:6" ht="23.25" customHeight="1">
      <c r="A70" s="101" t="s">
        <v>459</v>
      </c>
      <c r="B70" s="99"/>
      <c r="C70" s="99" t="s">
        <v>176</v>
      </c>
      <c r="D70" s="99" t="s">
        <v>461</v>
      </c>
      <c r="E70" s="102">
        <v>18200</v>
      </c>
      <c r="F70" s="101" t="s">
        <v>432</v>
      </c>
    </row>
    <row r="71" spans="1:6" ht="23.25" customHeight="1">
      <c r="A71" s="101" t="s">
        <v>459</v>
      </c>
      <c r="B71" s="99"/>
      <c r="C71" s="99" t="s">
        <v>295</v>
      </c>
      <c r="D71" s="99" t="s">
        <v>462</v>
      </c>
      <c r="E71" s="102">
        <v>17100</v>
      </c>
      <c r="F71" s="101" t="s">
        <v>478</v>
      </c>
    </row>
    <row r="72" spans="1:6" ht="23.25" customHeight="1">
      <c r="A72" s="101" t="s">
        <v>459</v>
      </c>
      <c r="B72" s="99"/>
      <c r="C72" s="99" t="s">
        <v>191</v>
      </c>
      <c r="D72" s="99" t="s">
        <v>463</v>
      </c>
      <c r="E72" s="102">
        <v>6450</v>
      </c>
      <c r="F72" s="101" t="s">
        <v>479</v>
      </c>
    </row>
    <row r="73" spans="1:6" ht="23.25" customHeight="1">
      <c r="A73" s="101" t="s">
        <v>464</v>
      </c>
      <c r="B73" s="99"/>
      <c r="C73" s="99" t="s">
        <v>126</v>
      </c>
      <c r="D73" s="99" t="s">
        <v>465</v>
      </c>
      <c r="E73" s="102">
        <v>19875</v>
      </c>
      <c r="F73" s="101" t="s">
        <v>504</v>
      </c>
    </row>
    <row r="74" spans="1:6" ht="23.25" customHeight="1">
      <c r="A74" s="101" t="s">
        <v>464</v>
      </c>
      <c r="B74" s="99"/>
      <c r="C74" s="99" t="s">
        <v>331</v>
      </c>
      <c r="D74" s="99" t="s">
        <v>466</v>
      </c>
      <c r="E74" s="102">
        <v>40150</v>
      </c>
      <c r="F74" s="101" t="s">
        <v>505</v>
      </c>
    </row>
    <row r="75" spans="1:6" ht="23.25" customHeight="1">
      <c r="A75" s="101" t="s">
        <v>464</v>
      </c>
      <c r="B75" s="99"/>
      <c r="C75" s="99" t="s">
        <v>331</v>
      </c>
      <c r="D75" s="99" t="s">
        <v>467</v>
      </c>
      <c r="E75" s="102">
        <v>24700</v>
      </c>
      <c r="F75" s="101" t="s">
        <v>432</v>
      </c>
    </row>
    <row r="76" spans="1:6" ht="23.25" customHeight="1">
      <c r="A76" s="101" t="s">
        <v>476</v>
      </c>
      <c r="B76" s="99"/>
      <c r="C76" s="99" t="s">
        <v>257</v>
      </c>
      <c r="D76" s="99" t="s">
        <v>474</v>
      </c>
      <c r="E76" s="102">
        <v>280</v>
      </c>
      <c r="F76" s="101" t="s">
        <v>475</v>
      </c>
    </row>
    <row r="77" spans="1:6" ht="23.25" customHeight="1">
      <c r="A77" s="101" t="s">
        <v>472</v>
      </c>
      <c r="B77" s="99"/>
      <c r="C77" s="99" t="s">
        <v>257</v>
      </c>
      <c r="D77" s="99" t="s">
        <v>473</v>
      </c>
      <c r="E77" s="102">
        <v>310</v>
      </c>
      <c r="F77" s="101" t="s">
        <v>489</v>
      </c>
    </row>
    <row r="78" spans="1:6" ht="23.25" customHeight="1">
      <c r="A78" s="106" t="s">
        <v>487</v>
      </c>
      <c r="B78" s="107"/>
      <c r="C78" s="107" t="s">
        <v>273</v>
      </c>
      <c r="D78" s="107" t="s">
        <v>488</v>
      </c>
      <c r="E78" s="108">
        <v>300</v>
      </c>
      <c r="F78" s="106" t="s">
        <v>432</v>
      </c>
    </row>
    <row r="79" spans="1:6" ht="23.25" customHeight="1">
      <c r="A79" s="109"/>
      <c r="B79" s="110"/>
      <c r="C79" s="110"/>
      <c r="D79" s="111" t="s">
        <v>43</v>
      </c>
      <c r="E79" s="112">
        <f>SUM(E5:E78)</f>
        <v>621797</v>
      </c>
      <c r="F79" s="113"/>
    </row>
  </sheetData>
  <sheetProtection/>
  <mergeCells count="2">
    <mergeCell ref="A1:F1"/>
    <mergeCell ref="A2:F2"/>
  </mergeCells>
  <printOptions horizontalCentered="1"/>
  <pageMargins left="0" right="0" top="0.5118110236220472" bottom="0.5118110236220472" header="0.31496062992125984" footer="0.31496062992125984"/>
  <pageSetup horizontalDpi="600" verticalDpi="600" orientation="portrait" paperSize="9" scale="8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Admin</cp:lastModifiedBy>
  <cp:lastPrinted>2014-04-01T09:34:32Z</cp:lastPrinted>
  <dcterms:created xsi:type="dcterms:W3CDTF">2006-11-07T04:47:18Z</dcterms:created>
  <dcterms:modified xsi:type="dcterms:W3CDTF">2014-04-02T08:04:42Z</dcterms:modified>
  <cp:category/>
  <cp:version/>
  <cp:contentType/>
  <cp:contentStatus/>
</cp:coreProperties>
</file>